
<file path=[Content_Types].xml><?xml version="1.0" encoding="utf-8"?>
<Types xmlns="http://schemas.openxmlformats.org/package/2006/content-types"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https://reshive-my.sharepoint.com/personal/cormac_farrell_res-group_com/Documents/Desktop/"/>
    </mc:Choice>
  </mc:AlternateContent>
  <xr:revisionPtr revIDLastSave="0" documentId="8_{527F9FDA-7C54-4C8A-9B18-1B1EC94E184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Work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K30" i="1" l="1"/>
  <c r="AJ30" i="1"/>
  <c r="AI30" i="1"/>
  <c r="AH30" i="1"/>
  <c r="AG30" i="1"/>
  <c r="AF30" i="1"/>
  <c r="AE30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AK29" i="1"/>
  <c r="AH29" i="1"/>
  <c r="AG29" i="1"/>
  <c r="AE29" i="1"/>
  <c r="AA29" i="1"/>
  <c r="Z29" i="1"/>
  <c r="P29" i="1"/>
  <c r="O29" i="1"/>
  <c r="N29" i="1"/>
  <c r="M29" i="1"/>
  <c r="L29" i="1"/>
  <c r="K29" i="1"/>
  <c r="H29" i="1"/>
  <c r="G29" i="1"/>
  <c r="F29" i="1"/>
  <c r="E29" i="1"/>
  <c r="D29" i="1"/>
  <c r="C29" i="1"/>
  <c r="B29" i="1"/>
  <c r="AK28" i="1"/>
  <c r="AJ28" i="1"/>
  <c r="AI28" i="1"/>
  <c r="AH28" i="1"/>
  <c r="AG28" i="1"/>
  <c r="AF28" i="1"/>
  <c r="AE28" i="1"/>
  <c r="AD28" i="1"/>
  <c r="AC28" i="1"/>
  <c r="AB28" i="1"/>
  <c r="AA28" i="1"/>
  <c r="Z28" i="1"/>
  <c r="Y28" i="1"/>
  <c r="X28" i="1"/>
  <c r="W28" i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B1" i="1"/>
</calcChain>
</file>

<file path=xl/sharedStrings.xml><?xml version="1.0" encoding="utf-8"?>
<sst xmlns="http://schemas.openxmlformats.org/spreadsheetml/2006/main" count="868" uniqueCount="358">
  <si>
    <t>Generated by SolarQuotes.com.au:</t>
  </si>
  <si>
    <t>Product Name</t>
  </si>
  <si>
    <t>ABB Terra Wallbox</t>
  </si>
  <si>
    <t>Circontrol Wallbox eNext</t>
  </si>
  <si>
    <t>Circontrol Wallbox eNext Elite</t>
  </si>
  <si>
    <t>Delta AC MAX (smart)</t>
  </si>
  <si>
    <t>Delta V2X</t>
  </si>
  <si>
    <t>Delta AC Mini plus</t>
  </si>
  <si>
    <t>Delta AC MAX (basic)</t>
  </si>
  <si>
    <t>EO Mini Pro 2</t>
  </si>
  <si>
    <t>EO Basic</t>
  </si>
  <si>
    <t>EVNex E2</t>
  </si>
  <si>
    <t>EVOS Fleet Home22</t>
  </si>
  <si>
    <t>Evtek Huzzah Pro</t>
  </si>
  <si>
    <t>FIMER FLEXA AC Wallbox</t>
  </si>
  <si>
    <t>Fronius Wattpilot</t>
  </si>
  <si>
    <t>Goodwe HCA Series</t>
  </si>
  <si>
    <t>Hypervolt Home 2.0</t>
  </si>
  <si>
    <t>JET Charge ChargeMate</t>
  </si>
  <si>
    <t>KEBA KeContact P30 a-series</t>
  </si>
  <si>
    <t>KEBA KeContact P30 c-series</t>
  </si>
  <si>
    <t>KEBA KeContact P30 x-series</t>
  </si>
  <si>
    <t>myenergi Zappi</t>
  </si>
  <si>
    <t>Ocular IQ Wallbox</t>
  </si>
  <si>
    <t>Ocular Home</t>
  </si>
  <si>
    <t>Scame BE-W Net</t>
  </si>
  <si>
    <t>Schneider EVLink Home</t>
  </si>
  <si>
    <t>SMA EV Charger</t>
  </si>
  <si>
    <t>Smappee EV Wall</t>
  </si>
  <si>
    <t>SolarEdge Home EV Charger</t>
  </si>
  <si>
    <t>Solis EV Link</t>
  </si>
  <si>
    <t>Soltaro EV Charger</t>
  </si>
  <si>
    <t>Teltonika TeltoCharge</t>
  </si>
  <si>
    <t>Tesla Gen 3 Wall Connector</t>
  </si>
  <si>
    <t>Victron EV Charging Station</t>
  </si>
  <si>
    <t>Wallbox Pulsar Plus</t>
  </si>
  <si>
    <t>Wallbox Quasar</t>
  </si>
  <si>
    <t>ZJ Beny AC EV Charger</t>
  </si>
  <si>
    <t>Manufacturer Logo</t>
  </si>
  <si>
    <t>Product Image</t>
  </si>
  <si>
    <t>Product variant</t>
  </si>
  <si>
    <t xml:space="preserve">Terra AC W7
Terra AC W11
Terra AC W22
</t>
  </si>
  <si>
    <t xml:space="preserve">Wallbox eNext S
Wallbox eNext T
</t>
  </si>
  <si>
    <t xml:space="preserve">eNext Elite S
eNext Elite T
</t>
  </si>
  <si>
    <t xml:space="preserve">AC MAX Single Phase
AC MAX Three Phase
</t>
  </si>
  <si>
    <t xml:space="preserve">V2H11A-22
</t>
  </si>
  <si>
    <t xml:space="preserve">AC Mini Plus Single Phase
</t>
  </si>
  <si>
    <t xml:space="preserve">Mini Pro 2
</t>
  </si>
  <si>
    <t xml:space="preserve">Basic single-phase
Basic three-phase
</t>
  </si>
  <si>
    <t xml:space="preserve">E2-25SN
</t>
  </si>
  <si>
    <t xml:space="preserve">Fleet Home22
</t>
  </si>
  <si>
    <t xml:space="preserve">Evtek Huzzah Pro single phase
Evtek Huzzah Pro three phase
</t>
  </si>
  <si>
    <t xml:space="preserve">FLEXA AC Wallbox Stand Alone single-phase
FLEXA AC Wallbox FutureNet single-phase
FLEXA AC Wallbox Stand Alone three-phase
FLEXA AC Wallbox FutureNet three-phase
</t>
  </si>
  <si>
    <t xml:space="preserve">WATTPILOT HOME 22 J
</t>
  </si>
  <si>
    <t xml:space="preserve">GW7K-HCA
GW11K-HCA
GW22K-HCA
</t>
  </si>
  <si>
    <t xml:space="preserve">Hypervolt Home 2.0 Tethered 5m
</t>
  </si>
  <si>
    <t xml:space="preserve">ChargeMate Single Phase
ChargeMate Three Phase
</t>
  </si>
  <si>
    <t xml:space="preserve">a-series EN Type2 1p 6m Cable 7.4kW
a-series EN Type2 3p 6m Cable 11kW
a-series EN Type2 3p 6m Cable 22kW
</t>
  </si>
  <si>
    <t xml:space="preserve">c-series EN Type2 3p 6m Cable 11kW
c-series EN Type2 3p 6m Cable 22kW
</t>
  </si>
  <si>
    <t xml:space="preserve">x-series EN Type2 6m Cable 11kW
x-series EN Type2 3p 6m Cable 22kW
</t>
  </si>
  <si>
    <t xml:space="preserve">Zappi single-phase
Zappi three-phase
</t>
  </si>
  <si>
    <t xml:space="preserve">IOCAH10R-7S / IOCAH10R-7T
IOCAH10R-22S / IOCAH10R-22T
</t>
  </si>
  <si>
    <t xml:space="preserve">OC20-BC-7.2KW
OC20-BC-22KW
</t>
  </si>
  <si>
    <t xml:space="preserve">BE-W Net Single Phase
BE-W Net Three Phase
</t>
  </si>
  <si>
    <t xml:space="preserve">EVlink Home 1P
EVlink Home 3P
</t>
  </si>
  <si>
    <t xml:space="preserve">SMA EV CHARGER 7.4 
SMA EV CHARGER 22
</t>
  </si>
  <si>
    <t xml:space="preserve">EV Wall single-phase
EV Wall three-phase
</t>
  </si>
  <si>
    <t xml:space="preserve">EVSA-32A-01
</t>
  </si>
  <si>
    <t xml:space="preserve">Solis EV Link single phase
Solis EV Link three phase
</t>
  </si>
  <si>
    <t xml:space="preserve">7kW
22kW
</t>
  </si>
  <si>
    <t xml:space="preserve">EVC 100
EVC 110
EVC 120
</t>
  </si>
  <si>
    <t xml:space="preserve">Wall Connector Single-phase
Wall Connector Three-phase
</t>
  </si>
  <si>
    <t xml:space="preserve">EV Charging Station
</t>
  </si>
  <si>
    <t xml:space="preserve">Pulsar Plus single phase
Pulsar Plus three phase
</t>
  </si>
  <si>
    <t xml:space="preserve">Quasar
</t>
  </si>
  <si>
    <t xml:space="preserve">AC EV Charger - Single Phase
AC EV Charger - Three Phase
</t>
  </si>
  <si>
    <t>Price (Approx. AUD price RRP inc. GST)</t>
  </si>
  <si>
    <t>$2,000
$2,300
$2,400</t>
  </si>
  <si>
    <t>$979
$979</t>
  </si>
  <si>
    <t>$1990
$1990</t>
  </si>
  <si>
    <t>$1,990
$2,290</t>
  </si>
  <si>
    <t>$12,000</t>
  </si>
  <si>
    <t>$1,300</t>
  </si>
  <si>
    <t>$1,590
$1,890</t>
  </si>
  <si>
    <t>$1,495</t>
  </si>
  <si>
    <t>$1,400
$1,600</t>
  </si>
  <si>
    <t>$1,395</t>
  </si>
  <si>
    <t>$2,420</t>
  </si>
  <si>
    <t>$1,975
$1,975</t>
  </si>
  <si>
    <t>$1,600
$1,900
$1,700
$2,000</t>
  </si>
  <si>
    <t>$1,800</t>
  </si>
  <si>
    <t>$850
$950
$1100</t>
  </si>
  <si>
    <t>$1,379</t>
  </si>
  <si>
    <t>$2,000
$2,300</t>
  </si>
  <si>
    <t>$2,000
$2,200
$2,400</t>
  </si>
  <si>
    <t>$2,200
$2,400</t>
  </si>
  <si>
    <t>$3,000
$3,300</t>
  </si>
  <si>
    <t>$1,345
$1,645</t>
  </si>
  <si>
    <t>$2,200
$2,500</t>
  </si>
  <si>
    <t>$899
$1,200</t>
  </si>
  <si>
    <t>$1,800
$2,100</t>
  </si>
  <si>
    <t>$1,210
$1,320</t>
  </si>
  <si>
    <t>$2500
$2700</t>
  </si>
  <si>
    <t>$1,729
$2,229</t>
  </si>
  <si>
    <t>$2,000</t>
  </si>
  <si>
    <t>$2,100
$2,100</t>
  </si>
  <si>
    <t>$1,050
$1,400</t>
  </si>
  <si>
    <t>$1,450
$1,750
$2,000</t>
  </si>
  <si>
    <t>$750
$750</t>
  </si>
  <si>
    <t>$2,600</t>
  </si>
  <si>
    <t>$1,549
$1,649</t>
  </si>
  <si>
    <t>$11,000</t>
  </si>
  <si>
    <t>$780
$1000</t>
  </si>
  <si>
    <t>Single phase or three phase?</t>
  </si>
  <si>
    <t>Single phase
Three phase
Three phase</t>
  </si>
  <si>
    <t>Single phase
Three phase</t>
  </si>
  <si>
    <t>Single-phase
Three-phase</t>
  </si>
  <si>
    <t>Three-phase</t>
  </si>
  <si>
    <t>Single-phase</t>
  </si>
  <si>
    <t>Both</t>
  </si>
  <si>
    <t>Single-phase
Single-phase
Three-phase
Three-phase</t>
  </si>
  <si>
    <t xml:space="preserve">Single phase
Three phase
Three Phase </t>
  </si>
  <si>
    <t>Single-phase
Three-phase
Three-phase</t>
  </si>
  <si>
    <t>Three-phase
Three-phase</t>
  </si>
  <si>
    <t>Both
Three-phase</t>
  </si>
  <si>
    <t>Single phase</t>
  </si>
  <si>
    <t>Rated power</t>
  </si>
  <si>
    <t>7.4 kW
11 kW
22 kW</t>
  </si>
  <si>
    <t>7.4 kW
22 kW</t>
  </si>
  <si>
    <t xml:space="preserve">7.4 kW
22 kW </t>
  </si>
  <si>
    <t xml:space="preserve">22 kW </t>
  </si>
  <si>
    <t>7.4 kW</t>
  </si>
  <si>
    <t>7.2 kW</t>
  </si>
  <si>
    <t>7 kW
22 kW</t>
  </si>
  <si>
    <t>7-22kW</t>
  </si>
  <si>
    <t>7.4 kW
7.4 kW
22 kW
22 kW</t>
  </si>
  <si>
    <t>22 kW</t>
  </si>
  <si>
    <t>7 kW
11 kW
22 kW</t>
  </si>
  <si>
    <t>7 kW</t>
  </si>
  <si>
    <t xml:space="preserve">7 kW 
22 kW </t>
  </si>
  <si>
    <t>11 kW
22 kW</t>
  </si>
  <si>
    <t>7.6 kW
22 kW</t>
  </si>
  <si>
    <t>7.4 kW
11 kW</t>
  </si>
  <si>
    <t>7kW
22kW</t>
  </si>
  <si>
    <t xml:space="preserve">7.4 kW
11kW 
22kW </t>
  </si>
  <si>
    <t>7 kW 
11 kW</t>
  </si>
  <si>
    <t>22kW</t>
  </si>
  <si>
    <t>7.4kW
22 kW</t>
  </si>
  <si>
    <t>Rated current</t>
  </si>
  <si>
    <t>32A
16A
32A</t>
  </si>
  <si>
    <t>32A
32A</t>
  </si>
  <si>
    <t>32 A
32 A</t>
  </si>
  <si>
    <t>37.5 A</t>
  </si>
  <si>
    <t>32 A</t>
  </si>
  <si>
    <t>32A</t>
  </si>
  <si>
    <t>32 A
32 A
32 A
32 A</t>
  </si>
  <si>
    <t>6-32 A</t>
  </si>
  <si>
    <t>32 A
16 A
32 A</t>
  </si>
  <si>
    <t>32A
32 A</t>
  </si>
  <si>
    <t>32A
16 A
32 A</t>
  </si>
  <si>
    <t>16 A
32 A</t>
  </si>
  <si>
    <t xml:space="preserve">32A max
32A max
</t>
  </si>
  <si>
    <t>32 A
 32 A</t>
  </si>
  <si>
    <t>32 A
16 A</t>
  </si>
  <si>
    <t>Country of manufacture</t>
  </si>
  <si>
    <t>Italy</t>
  </si>
  <si>
    <t>Spain</t>
  </si>
  <si>
    <t>TBD</t>
  </si>
  <si>
    <t>China</t>
  </si>
  <si>
    <t>United Kingdom</t>
  </si>
  <si>
    <t>New Zealand</t>
  </si>
  <si>
    <t>Australia</t>
  </si>
  <si>
    <t>Europe / Poland</t>
  </si>
  <si>
    <t>Austria</t>
  </si>
  <si>
    <t>Germany</t>
  </si>
  <si>
    <t>Belgium</t>
  </si>
  <si>
    <t>Taiwan</t>
  </si>
  <si>
    <t>Netherlands</t>
  </si>
  <si>
    <t>Europe - TBD</t>
  </si>
  <si>
    <t>Enclosure dimensions</t>
  </si>
  <si>
    <t>320 x 195 x 110 mm</t>
  </si>
  <si>
    <t>200 x 335 x 315 mm</t>
  </si>
  <si>
    <t xml:space="preserve">218 x 371 x 167 mm </t>
  </si>
  <si>
    <t xml:space="preserve">500 x 817 x 310 mm </t>
  </si>
  <si>
    <t xml:space="preserve">318 x 363 x 136 mm </t>
  </si>
  <si>
    <t>175mm x 125mm x 125mm</t>
  </si>
  <si>
    <t>360mm x 165mm x 155mm</t>
  </si>
  <si>
    <t>286 x 185 x 66 mm</t>
  </si>
  <si>
    <t>380 x 100mm</t>
  </si>
  <si>
    <t>400mm x 300mm x 145mm</t>
  </si>
  <si>
    <t>275 mm x 480 mm x 140 mm</t>
  </si>
  <si>
    <t>155 x 110 x 260 mm</t>
  </si>
  <si>
    <t>208 × 450 × 150</t>
  </si>
  <si>
    <t>328 x 243 x 101mm</t>
  </si>
  <si>
    <t>380 x 180 x 130 mm</t>
  </si>
  <si>
    <t>516 x 240 x 166 mm</t>
  </si>
  <si>
    <t>439 x 282 x 122mm</t>
  </si>
  <si>
    <t>269 x 360 x 146 mm</t>
  </si>
  <si>
    <t>295 x 195 x 65 mm</t>
  </si>
  <si>
    <t>235 x 370 x 115 mm</t>
  </si>
  <si>
    <t>409 x 282 x 148 mm</t>
  </si>
  <si>
    <t>460 mm x 357 mm x 122 mm</t>
  </si>
  <si>
    <t>300 × 300 × 110 mm</t>
  </si>
  <si>
    <t>309 x 190 x 154 mm</t>
  </si>
  <si>
    <t>380mm x 250mm x 140mm</t>
  </si>
  <si>
    <t>368 x 168 x 215 mm</t>
  </si>
  <si>
    <t>170 mm x 341 mm x 94 mm</t>
  </si>
  <si>
    <t>345 x 155 x 110 mm</t>
  </si>
  <si>
    <t>390 x 300 x 150 mm</t>
  </si>
  <si>
    <t>166 x 163 x 82 mm</t>
  </si>
  <si>
    <t>350 x 350 x 150 mm</t>
  </si>
  <si>
    <t>169 x 380 x 151 mm</t>
  </si>
  <si>
    <t>Weight</t>
  </si>
  <si>
    <t>6.5 kg</t>
  </si>
  <si>
    <t>4 kg</t>
  </si>
  <si>
    <t>3.8 kg</t>
  </si>
  <si>
    <t>65 kg</t>
  </si>
  <si>
    <t>1.3 kg</t>
  </si>
  <si>
    <t>2.3 kg</t>
  </si>
  <si>
    <t>2.9 kg</t>
  </si>
  <si>
    <t>9.8 kg inc cable</t>
  </si>
  <si>
    <t>8.5 kg</t>
  </si>
  <si>
    <t xml:space="preserve">2 kg </t>
  </si>
  <si>
    <t>6 kg</t>
  </si>
  <si>
    <t>5.2 kg</t>
  </si>
  <si>
    <t>3 kg</t>
  </si>
  <si>
    <t>7.8 kg</t>
  </si>
  <si>
    <t>5.5 kg</t>
  </si>
  <si>
    <t>7.6 kg</t>
  </si>
  <si>
    <t>8 kg</t>
  </si>
  <si>
    <t>6.2 kg</t>
  </si>
  <si>
    <t>4.5 kg</t>
  </si>
  <si>
    <t>9.8 kg</t>
  </si>
  <si>
    <t>2.85 kg</t>
  </si>
  <si>
    <t>6.5kg</t>
  </si>
  <si>
    <t>2.8 kg</t>
  </si>
  <si>
    <t>6.8 kg</t>
  </si>
  <si>
    <t>2 kg</t>
  </si>
  <si>
    <t>20 kg</t>
  </si>
  <si>
    <t>9 kg</t>
  </si>
  <si>
    <t>PIN/physical lock?</t>
  </si>
  <si>
    <t>Via mobile phone bluetooth app</t>
  </si>
  <si>
    <t>No</t>
  </si>
  <si>
    <t>Yes</t>
  </si>
  <si>
    <t>Lock via app/VID to authorised user</t>
  </si>
  <si>
    <t>Optional</t>
  </si>
  <si>
    <t>Multi-user support</t>
  </si>
  <si>
    <t>Yes (RFID card)</t>
  </si>
  <si>
    <t>Yes (Super-user can create multiple user profiles for different people)</t>
  </si>
  <si>
    <t>Charge cable length</t>
  </si>
  <si>
    <t>5m or 7.6m</t>
  </si>
  <si>
    <t>5 meters</t>
  </si>
  <si>
    <t>4 meters</t>
  </si>
  <si>
    <t>N/A</t>
  </si>
  <si>
    <t>5 meter</t>
  </si>
  <si>
    <t>5 or 6 meters</t>
  </si>
  <si>
    <t>6 meters</t>
  </si>
  <si>
    <t>5 meters (up to 20 meters available)</t>
  </si>
  <si>
    <t>6.5 meters</t>
  </si>
  <si>
    <t>4m (single phase) 4m/7.5m (three phase)</t>
  </si>
  <si>
    <t>5m</t>
  </si>
  <si>
    <t xml:space="preserve">5 m </t>
  </si>
  <si>
    <t>8 meters</t>
  </si>
  <si>
    <t>7.6 m</t>
  </si>
  <si>
    <t>6m default</t>
  </si>
  <si>
    <t>7.3 meters</t>
  </si>
  <si>
    <t>5 meters (optional 7 meters)</t>
  </si>
  <si>
    <t>Display</t>
  </si>
  <si>
    <t>LED colour status</t>
  </si>
  <si>
    <t>LEDs</t>
  </si>
  <si>
    <t>Yes - charging indicator</t>
  </si>
  <si>
    <t>Standby power consumption</t>
  </si>
  <si>
    <t>4W</t>
  </si>
  <si>
    <t>&lt; 2.6 W</t>
  </si>
  <si>
    <t>&lt; 6.5 W</t>
  </si>
  <si>
    <t>&lt; 5W</t>
  </si>
  <si>
    <t>&lt; 2W</t>
  </si>
  <si>
    <t>3W</t>
  </si>
  <si>
    <t>&lt; 8W</t>
  </si>
  <si>
    <t>2W</t>
  </si>
  <si>
    <t>5W</t>
  </si>
  <si>
    <t>Charging modes</t>
  </si>
  <si>
    <t>Solar-only, fast</t>
  </si>
  <si>
    <t>Fast</t>
  </si>
  <si>
    <t>Solar-only, Solar with Grid Fallback, Fast and Dynamic Load Balancing</t>
  </si>
  <si>
    <t>Solar/Fast/Dynamic load balancing</t>
  </si>
  <si>
    <t>Eco Mode, Next-Trip Mode (both use Solar Surplus), Time Scheduler</t>
  </si>
  <si>
    <t>Fast charge, charging from PV only and charging from PV &amp; Battery only.</t>
  </si>
  <si>
    <t>3 mode - Eco, Eco+, Fast</t>
  </si>
  <si>
    <t>Solar-only, scheduled, fast</t>
  </si>
  <si>
    <t>Smart schedules, excess solar charging</t>
  </si>
  <si>
    <t>Solar/Fast</t>
  </si>
  <si>
    <t>Full Speed, Solar Optimised, Hybrid</t>
  </si>
  <si>
    <t>Fast, scheduled</t>
  </si>
  <si>
    <t>Manual mode/Automatic mode</t>
  </si>
  <si>
    <t>Power boost, Eco-smart, Eco-mode</t>
  </si>
  <si>
    <t>Multiple - see datasheet</t>
  </si>
  <si>
    <t>Solar self-consumption optimisation</t>
  </si>
  <si>
    <t xml:space="preserve">Yes </t>
  </si>
  <si>
    <t>Yes (extra cost)</t>
  </si>
  <si>
    <t>Internet connection?</t>
  </si>
  <si>
    <t>Yes (ethernet)</t>
  </si>
  <si>
    <t>Yes ("Smart" and "Premium" models)</t>
  </si>
  <si>
    <t>App control</t>
  </si>
  <si>
    <t>OCPP1.6 compatible?</t>
  </si>
  <si>
    <t>Yes (upgradable to 2.0)</t>
  </si>
  <si>
    <t>Yes (FutureNet models only)</t>
  </si>
  <si>
    <t>Yes (Smart variants only)</t>
  </si>
  <si>
    <t>Not yet - software update due 'soon'</t>
  </si>
  <si>
    <t>IP rating</t>
  </si>
  <si>
    <t>IP 54</t>
  </si>
  <si>
    <t>IP 55</t>
  </si>
  <si>
    <t>IP 65</t>
  </si>
  <si>
    <t>IP 66</t>
  </si>
  <si>
    <t>IP54</t>
  </si>
  <si>
    <t>IP 44</t>
  </si>
  <si>
    <t>IP55</t>
  </si>
  <si>
    <t>Operating temperature</t>
  </si>
  <si>
    <t>-35 - +50 °C</t>
  </si>
  <si>
    <t>5 °C to +45 ºC</t>
  </si>
  <si>
    <t>-30 ºC to +50 ºC</t>
  </si>
  <si>
    <t>-10 °C to 50 °C</t>
  </si>
  <si>
    <t>-25°C to 55°C</t>
  </si>
  <si>
    <t>-25 °C to 50 °C</t>
  </si>
  <si>
    <t xml:space="preserve">-30 ºC to +70 ºC
</t>
  </si>
  <si>
    <t>-25 ºC to +40 ºC</t>
  </si>
  <si>
    <t>-30 ~ +50 C</t>
  </si>
  <si>
    <t>-20 to 40° C</t>
  </si>
  <si>
    <t>0 ºC to +50 ºC</t>
  </si>
  <si>
    <t xml:space="preserve">-25 °C to +40 °C </t>
  </si>
  <si>
    <t>-25°C to +40°C</t>
  </si>
  <si>
    <t>-30 ºC to 50 ºC</t>
  </si>
  <si>
    <t>-30°C to +50°C</t>
  </si>
  <si>
    <t xml:space="preserve"> -30 ºC to 50 ºC</t>
  </si>
  <si>
    <t>−25°C to +40°C</t>
  </si>
  <si>
    <t>-25 °C to 40 °C</t>
  </si>
  <si>
    <t xml:space="preserve">-30~50°C </t>
  </si>
  <si>
    <t xml:space="preserve">-30 ºC to +55 ºC
</t>
  </si>
  <si>
    <t>-25-55 C</t>
  </si>
  <si>
    <t>-30ºC - +50ºC</t>
  </si>
  <si>
    <t>-30 °C to 50 °C</t>
  </si>
  <si>
    <t>-25 - +50 °C</t>
  </si>
  <si>
    <t>-25 ºC to 40 ºC</t>
  </si>
  <si>
    <t>-25°C - +55°C</t>
  </si>
  <si>
    <t>Bi-directional?</t>
  </si>
  <si>
    <t>Warranty (years)</t>
  </si>
  <si>
    <t>3 years</t>
  </si>
  <si>
    <t>2 years</t>
  </si>
  <si>
    <t>4 years</t>
  </si>
  <si>
    <t>5 years</t>
  </si>
  <si>
    <t>Notes</t>
  </si>
  <si>
    <t>Free Evnex Residential App, Carbon Tracking, Electricity Tariff Setting, Charging Session History, and Charging Schedule.</t>
  </si>
  <si>
    <t>Free "Home" app for stop/start/restart, tariff selection and historical charging data</t>
  </si>
  <si>
    <t>If you have a SolarEdge Genesis inverter, you need to pay $300 to unlock the "Genesis Enhancement Pack" before this charger can be used as part of your system.</t>
  </si>
  <si>
    <t>Available both tethered and untethered</t>
  </si>
  <si>
    <t>Datasheet Supplied?</t>
  </si>
  <si>
    <t>Warranty Supplied?</t>
  </si>
  <si>
    <t>More information on brand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</si>
</sst>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u val="double"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E79D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g"/><Relationship Id="rId18" Type="http://schemas.openxmlformats.org/officeDocument/2006/relationships/image" Target="../media/image18.png"/><Relationship Id="rId26" Type="http://schemas.openxmlformats.org/officeDocument/2006/relationships/image" Target="../media/image26.jpg"/><Relationship Id="rId39" Type="http://schemas.openxmlformats.org/officeDocument/2006/relationships/image" Target="../media/image39.jpg"/><Relationship Id="rId21" Type="http://schemas.openxmlformats.org/officeDocument/2006/relationships/image" Target="../media/image21.jpg"/><Relationship Id="rId34" Type="http://schemas.openxmlformats.org/officeDocument/2006/relationships/image" Target="../media/image34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jp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jpg"/><Relationship Id="rId24" Type="http://schemas.openxmlformats.org/officeDocument/2006/relationships/image" Target="../media/image24.png"/><Relationship Id="rId32" Type="http://schemas.openxmlformats.org/officeDocument/2006/relationships/image" Target="../media/image32.jp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5" Type="http://schemas.openxmlformats.org/officeDocument/2006/relationships/image" Target="../media/image5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g"/><Relationship Id="rId43" Type="http://schemas.openxmlformats.org/officeDocument/2006/relationships/image" Target="../media/image43.jpg"/><Relationship Id="rId48" Type="http://schemas.openxmlformats.org/officeDocument/2006/relationships/image" Target="../media/image48.png"/><Relationship Id="rId56" Type="http://schemas.openxmlformats.org/officeDocument/2006/relationships/image" Target="../media/image56.jpg"/><Relationship Id="rId8" Type="http://schemas.openxmlformats.org/officeDocument/2006/relationships/image" Target="../media/image8.png"/><Relationship Id="rId51" Type="http://schemas.openxmlformats.org/officeDocument/2006/relationships/image" Target="../media/image51.jpg"/><Relationship Id="rId3" Type="http://schemas.openxmlformats.org/officeDocument/2006/relationships/image" Target="../media/image3.pn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jpg"/><Relationship Id="rId59" Type="http://schemas.openxmlformats.org/officeDocument/2006/relationships/image" Target="../media/image59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jp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jpg"/><Relationship Id="rId10" Type="http://schemas.openxmlformats.org/officeDocument/2006/relationships/image" Target="../media/image10.pn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60" Type="http://schemas.openxmlformats.org/officeDocument/2006/relationships/image" Target="../media/image6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704850</xdr:colOff>
      <xdr:row>2</xdr:row>
      <xdr:rowOff>1047750</xdr:rowOff>
    </xdr:from>
    <xdr:ext cx="1190625" cy="695325"/>
    <xdr:pic>
      <xdr:nvPicPr>
        <xdr:cNvPr id="2" name="Manufacturer Logo" descr="Manufacturer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704850</xdr:colOff>
      <xdr:row>2</xdr:row>
      <xdr:rowOff>1047750</xdr:rowOff>
    </xdr:from>
    <xdr:ext cx="1190625" cy="695325"/>
    <xdr:pic>
      <xdr:nvPicPr>
        <xdr:cNvPr id="3" name="Manufacturer Logo" descr="Manufacturer 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</xdr:col>
      <xdr:colOff>704850</xdr:colOff>
      <xdr:row>2</xdr:row>
      <xdr:rowOff>1047750</xdr:rowOff>
    </xdr:from>
    <xdr:ext cx="1190625" cy="695325"/>
    <xdr:pic>
      <xdr:nvPicPr>
        <xdr:cNvPr id="4" name="Manufacturer Logo" descr="Manufacturer Log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4</xdr:col>
      <xdr:colOff>704850</xdr:colOff>
      <xdr:row>2</xdr:row>
      <xdr:rowOff>1047750</xdr:rowOff>
    </xdr:from>
    <xdr:ext cx="1190625" cy="695325"/>
    <xdr:pic>
      <xdr:nvPicPr>
        <xdr:cNvPr id="5" name="Manufacturer Logo" descr="Manufacturer Log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5</xdr:col>
      <xdr:colOff>704850</xdr:colOff>
      <xdr:row>2</xdr:row>
      <xdr:rowOff>1047750</xdr:rowOff>
    </xdr:from>
    <xdr:ext cx="1190625" cy="695325"/>
    <xdr:pic>
      <xdr:nvPicPr>
        <xdr:cNvPr id="6" name="Manufacturer Logo" descr="Manufacturer Log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6</xdr:col>
      <xdr:colOff>704850</xdr:colOff>
      <xdr:row>2</xdr:row>
      <xdr:rowOff>1047750</xdr:rowOff>
    </xdr:from>
    <xdr:ext cx="1190625" cy="695325"/>
    <xdr:pic>
      <xdr:nvPicPr>
        <xdr:cNvPr id="7" name="Manufacturer Logo" descr="Manufacturer Log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7</xdr:col>
      <xdr:colOff>704850</xdr:colOff>
      <xdr:row>2</xdr:row>
      <xdr:rowOff>1047750</xdr:rowOff>
    </xdr:from>
    <xdr:ext cx="1190625" cy="695325"/>
    <xdr:pic>
      <xdr:nvPicPr>
        <xdr:cNvPr id="8" name="Manufacturer Logo" descr="Manufacturer Log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8</xdr:col>
      <xdr:colOff>704850</xdr:colOff>
      <xdr:row>2</xdr:row>
      <xdr:rowOff>1047750</xdr:rowOff>
    </xdr:from>
    <xdr:ext cx="1190625" cy="695325"/>
    <xdr:pic>
      <xdr:nvPicPr>
        <xdr:cNvPr id="9" name="Manufacturer Logo" descr="Manufacturer Log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9</xdr:col>
      <xdr:colOff>704850</xdr:colOff>
      <xdr:row>2</xdr:row>
      <xdr:rowOff>1047750</xdr:rowOff>
    </xdr:from>
    <xdr:ext cx="1190625" cy="695325"/>
    <xdr:pic>
      <xdr:nvPicPr>
        <xdr:cNvPr id="10" name="Manufacturer Logo" descr="Manufacturer Log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10</xdr:col>
      <xdr:colOff>704850</xdr:colOff>
      <xdr:row>2</xdr:row>
      <xdr:rowOff>1047750</xdr:rowOff>
    </xdr:from>
    <xdr:ext cx="1190625" cy="695325"/>
    <xdr:pic>
      <xdr:nvPicPr>
        <xdr:cNvPr id="11" name="Manufacturer Logo" descr="Manufacturer Log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11</xdr:col>
      <xdr:colOff>704850</xdr:colOff>
      <xdr:row>2</xdr:row>
      <xdr:rowOff>1047750</xdr:rowOff>
    </xdr:from>
    <xdr:ext cx="1190625" cy="695325"/>
    <xdr:pic>
      <xdr:nvPicPr>
        <xdr:cNvPr id="12" name="Manufacturer Logo" descr="Manufacturer Log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12</xdr:col>
      <xdr:colOff>704850</xdr:colOff>
      <xdr:row>2</xdr:row>
      <xdr:rowOff>1047750</xdr:rowOff>
    </xdr:from>
    <xdr:ext cx="1190625" cy="695325"/>
    <xdr:pic>
      <xdr:nvPicPr>
        <xdr:cNvPr id="13" name="Manufacturer Logo" descr="Manufacturer Logo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13</xdr:col>
      <xdr:colOff>704850</xdr:colOff>
      <xdr:row>2</xdr:row>
      <xdr:rowOff>1047750</xdr:rowOff>
    </xdr:from>
    <xdr:ext cx="1190625" cy="695325"/>
    <xdr:pic>
      <xdr:nvPicPr>
        <xdr:cNvPr id="14" name="Manufacturer Logo" descr="Manufacturer Logo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14</xdr:col>
      <xdr:colOff>704850</xdr:colOff>
      <xdr:row>2</xdr:row>
      <xdr:rowOff>1047750</xdr:rowOff>
    </xdr:from>
    <xdr:ext cx="1190625" cy="695325"/>
    <xdr:pic>
      <xdr:nvPicPr>
        <xdr:cNvPr id="15" name="Manufacturer Logo" descr="Manufacturer Logo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15</xdr:col>
      <xdr:colOff>704850</xdr:colOff>
      <xdr:row>2</xdr:row>
      <xdr:rowOff>1047750</xdr:rowOff>
    </xdr:from>
    <xdr:ext cx="1190625" cy="695325"/>
    <xdr:pic>
      <xdr:nvPicPr>
        <xdr:cNvPr id="16" name="Manufacturer Logo" descr="Manufacturer Logo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16</xdr:col>
      <xdr:colOff>704850</xdr:colOff>
      <xdr:row>2</xdr:row>
      <xdr:rowOff>1047750</xdr:rowOff>
    </xdr:from>
    <xdr:ext cx="1190625" cy="695325"/>
    <xdr:pic>
      <xdr:nvPicPr>
        <xdr:cNvPr id="17" name="Manufacturer Logo" descr="Manufacturer Logo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17</xdr:col>
      <xdr:colOff>704850</xdr:colOff>
      <xdr:row>2</xdr:row>
      <xdr:rowOff>1047750</xdr:rowOff>
    </xdr:from>
    <xdr:ext cx="1190625" cy="695325"/>
    <xdr:pic>
      <xdr:nvPicPr>
        <xdr:cNvPr id="18" name="Manufacturer Logo" descr="Manufacturer Logo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18</xdr:col>
      <xdr:colOff>704850</xdr:colOff>
      <xdr:row>2</xdr:row>
      <xdr:rowOff>1047750</xdr:rowOff>
    </xdr:from>
    <xdr:ext cx="1190625" cy="695325"/>
    <xdr:pic>
      <xdr:nvPicPr>
        <xdr:cNvPr id="19" name="Manufacturer Logo" descr="Manufacturer Logo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19</xdr:col>
      <xdr:colOff>704850</xdr:colOff>
      <xdr:row>2</xdr:row>
      <xdr:rowOff>1047750</xdr:rowOff>
    </xdr:from>
    <xdr:ext cx="1190625" cy="695325"/>
    <xdr:pic>
      <xdr:nvPicPr>
        <xdr:cNvPr id="20" name="Manufacturer Logo" descr="Manufacturer Logo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20</xdr:col>
      <xdr:colOff>704850</xdr:colOff>
      <xdr:row>2</xdr:row>
      <xdr:rowOff>1047750</xdr:rowOff>
    </xdr:from>
    <xdr:ext cx="1190625" cy="695325"/>
    <xdr:pic>
      <xdr:nvPicPr>
        <xdr:cNvPr id="21" name="Manufacturer Logo" descr="Manufacturer Logo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21</xdr:col>
      <xdr:colOff>704850</xdr:colOff>
      <xdr:row>2</xdr:row>
      <xdr:rowOff>1047750</xdr:rowOff>
    </xdr:from>
    <xdr:ext cx="1190625" cy="695325"/>
    <xdr:pic>
      <xdr:nvPicPr>
        <xdr:cNvPr id="22" name="Manufacturer Logo" descr="Manufacturer Logo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22</xdr:col>
      <xdr:colOff>704850</xdr:colOff>
      <xdr:row>2</xdr:row>
      <xdr:rowOff>1047750</xdr:rowOff>
    </xdr:from>
    <xdr:ext cx="1190625" cy="695325"/>
    <xdr:pic>
      <xdr:nvPicPr>
        <xdr:cNvPr id="23" name="Manufacturer Logo" descr="Manufacturer Logo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23</xdr:col>
      <xdr:colOff>704850</xdr:colOff>
      <xdr:row>2</xdr:row>
      <xdr:rowOff>1047750</xdr:rowOff>
    </xdr:from>
    <xdr:ext cx="1190625" cy="695325"/>
    <xdr:pic>
      <xdr:nvPicPr>
        <xdr:cNvPr id="24" name="Manufacturer Logo" descr="Manufacturer Logo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24</xdr:col>
      <xdr:colOff>704850</xdr:colOff>
      <xdr:row>2</xdr:row>
      <xdr:rowOff>1047750</xdr:rowOff>
    </xdr:from>
    <xdr:ext cx="1190625" cy="695325"/>
    <xdr:pic>
      <xdr:nvPicPr>
        <xdr:cNvPr id="25" name="Manufacturer Logo" descr="Manufacturer Logo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25</xdr:col>
      <xdr:colOff>704850</xdr:colOff>
      <xdr:row>2</xdr:row>
      <xdr:rowOff>1047750</xdr:rowOff>
    </xdr:from>
    <xdr:ext cx="1190625" cy="695325"/>
    <xdr:pic>
      <xdr:nvPicPr>
        <xdr:cNvPr id="26" name="Manufacturer Logo" descr="Manufacturer Logo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26</xdr:col>
      <xdr:colOff>704850</xdr:colOff>
      <xdr:row>2</xdr:row>
      <xdr:rowOff>1047750</xdr:rowOff>
    </xdr:from>
    <xdr:ext cx="1190625" cy="695325"/>
    <xdr:pic>
      <xdr:nvPicPr>
        <xdr:cNvPr id="27" name="Manufacturer Logo" descr="Manufacturer Logo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27</xdr:col>
      <xdr:colOff>704850</xdr:colOff>
      <xdr:row>2</xdr:row>
      <xdr:rowOff>1047750</xdr:rowOff>
    </xdr:from>
    <xdr:ext cx="1190625" cy="695325"/>
    <xdr:pic>
      <xdr:nvPicPr>
        <xdr:cNvPr id="28" name="Manufacturer Logo" descr="Manufacturer Logo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28</xdr:col>
      <xdr:colOff>704850</xdr:colOff>
      <xdr:row>2</xdr:row>
      <xdr:rowOff>1047750</xdr:rowOff>
    </xdr:from>
    <xdr:ext cx="1190625" cy="695325"/>
    <xdr:pic>
      <xdr:nvPicPr>
        <xdr:cNvPr id="29" name="Manufacturer Logo" descr="Manufacturer Logo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29</xdr:col>
      <xdr:colOff>704850</xdr:colOff>
      <xdr:row>2</xdr:row>
      <xdr:rowOff>1047750</xdr:rowOff>
    </xdr:from>
    <xdr:ext cx="1190625" cy="695325"/>
    <xdr:pic>
      <xdr:nvPicPr>
        <xdr:cNvPr id="30" name="Manufacturer Logo" descr="Manufacturer Logo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30</xdr:col>
      <xdr:colOff>704850</xdr:colOff>
      <xdr:row>2</xdr:row>
      <xdr:rowOff>1047750</xdr:rowOff>
    </xdr:from>
    <xdr:ext cx="1190625" cy="695325"/>
    <xdr:pic>
      <xdr:nvPicPr>
        <xdr:cNvPr id="31" name="Manufacturer Logo" descr="Manufacturer Logo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31</xdr:col>
      <xdr:colOff>704850</xdr:colOff>
      <xdr:row>2</xdr:row>
      <xdr:rowOff>1047750</xdr:rowOff>
    </xdr:from>
    <xdr:ext cx="1190625" cy="695325"/>
    <xdr:pic>
      <xdr:nvPicPr>
        <xdr:cNvPr id="32" name="Manufacturer Logo" descr="Manufacturer Logo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32</xdr:col>
      <xdr:colOff>704850</xdr:colOff>
      <xdr:row>2</xdr:row>
      <xdr:rowOff>1047750</xdr:rowOff>
    </xdr:from>
    <xdr:ext cx="1190625" cy="695325"/>
    <xdr:pic>
      <xdr:nvPicPr>
        <xdr:cNvPr id="33" name="Manufacturer Logo" descr="Manufacturer Logo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33</xdr:col>
      <xdr:colOff>704850</xdr:colOff>
      <xdr:row>2</xdr:row>
      <xdr:rowOff>1047750</xdr:rowOff>
    </xdr:from>
    <xdr:ext cx="1190625" cy="695325"/>
    <xdr:pic>
      <xdr:nvPicPr>
        <xdr:cNvPr id="34" name="Manufacturer Logo" descr="Manufacturer Logo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34</xdr:col>
      <xdr:colOff>704850</xdr:colOff>
      <xdr:row>2</xdr:row>
      <xdr:rowOff>1047750</xdr:rowOff>
    </xdr:from>
    <xdr:ext cx="1190625" cy="695325"/>
    <xdr:pic>
      <xdr:nvPicPr>
        <xdr:cNvPr id="35" name="Manufacturer Logo" descr="Manufacturer Logo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35</xdr:col>
      <xdr:colOff>704850</xdr:colOff>
      <xdr:row>2</xdr:row>
      <xdr:rowOff>1047750</xdr:rowOff>
    </xdr:from>
    <xdr:ext cx="1190625" cy="695325"/>
    <xdr:pic>
      <xdr:nvPicPr>
        <xdr:cNvPr id="36" name="Manufacturer Logo" descr="Manufacturer Logo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36</xdr:col>
      <xdr:colOff>704850</xdr:colOff>
      <xdr:row>2</xdr:row>
      <xdr:rowOff>1047750</xdr:rowOff>
    </xdr:from>
    <xdr:ext cx="1190625" cy="695325"/>
    <xdr:pic>
      <xdr:nvPicPr>
        <xdr:cNvPr id="37" name="Manufacturer Logo" descr="Manufacturer Logo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</xdr:col>
      <xdr:colOff>704850</xdr:colOff>
      <xdr:row>3</xdr:row>
      <xdr:rowOff>481013</xdr:rowOff>
    </xdr:from>
    <xdr:ext cx="1200150" cy="2047875"/>
    <xdr:pic>
      <xdr:nvPicPr>
        <xdr:cNvPr id="38" name="Product Image" descr="Product Image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</xdr:col>
      <xdr:colOff>704850</xdr:colOff>
      <xdr:row>3</xdr:row>
      <xdr:rowOff>481013</xdr:rowOff>
    </xdr:from>
    <xdr:ext cx="1200150" cy="2047875"/>
    <xdr:pic>
      <xdr:nvPicPr>
        <xdr:cNvPr id="39" name="Product Image" descr="Product Image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</xdr:col>
      <xdr:colOff>704850</xdr:colOff>
      <xdr:row>3</xdr:row>
      <xdr:rowOff>481013</xdr:rowOff>
    </xdr:from>
    <xdr:ext cx="1200150" cy="2047875"/>
    <xdr:pic>
      <xdr:nvPicPr>
        <xdr:cNvPr id="40" name="Product Image" descr="Product Image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4</xdr:col>
      <xdr:colOff>704850</xdr:colOff>
      <xdr:row>3</xdr:row>
      <xdr:rowOff>481013</xdr:rowOff>
    </xdr:from>
    <xdr:ext cx="1200150" cy="2047875"/>
    <xdr:pic>
      <xdr:nvPicPr>
        <xdr:cNvPr id="41" name="Product Image" descr="Product Image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5</xdr:col>
      <xdr:colOff>704850</xdr:colOff>
      <xdr:row>3</xdr:row>
      <xdr:rowOff>481013</xdr:rowOff>
    </xdr:from>
    <xdr:ext cx="1200150" cy="2047875"/>
    <xdr:pic>
      <xdr:nvPicPr>
        <xdr:cNvPr id="42" name="Product Image" descr="Product Image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6</xdr:col>
      <xdr:colOff>704850</xdr:colOff>
      <xdr:row>3</xdr:row>
      <xdr:rowOff>481013</xdr:rowOff>
    </xdr:from>
    <xdr:ext cx="1200150" cy="2047875"/>
    <xdr:pic>
      <xdr:nvPicPr>
        <xdr:cNvPr id="43" name="Product Image" descr="Product Image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7</xdr:col>
      <xdr:colOff>704850</xdr:colOff>
      <xdr:row>3</xdr:row>
      <xdr:rowOff>481013</xdr:rowOff>
    </xdr:from>
    <xdr:ext cx="1200150" cy="2047875"/>
    <xdr:pic>
      <xdr:nvPicPr>
        <xdr:cNvPr id="44" name="Product Image" descr="Product Image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8</xdr:col>
      <xdr:colOff>704850</xdr:colOff>
      <xdr:row>3</xdr:row>
      <xdr:rowOff>481013</xdr:rowOff>
    </xdr:from>
    <xdr:ext cx="1200150" cy="2047875"/>
    <xdr:pic>
      <xdr:nvPicPr>
        <xdr:cNvPr id="45" name="Product Image" descr="Product Image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9</xdr:col>
      <xdr:colOff>704850</xdr:colOff>
      <xdr:row>3</xdr:row>
      <xdr:rowOff>481013</xdr:rowOff>
    </xdr:from>
    <xdr:ext cx="1200150" cy="2047875"/>
    <xdr:pic>
      <xdr:nvPicPr>
        <xdr:cNvPr id="46" name="Product Image" descr="Product Image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10</xdr:col>
      <xdr:colOff>704850</xdr:colOff>
      <xdr:row>3</xdr:row>
      <xdr:rowOff>481013</xdr:rowOff>
    </xdr:from>
    <xdr:ext cx="1200150" cy="2047875"/>
    <xdr:pic>
      <xdr:nvPicPr>
        <xdr:cNvPr id="47" name="Product Image" descr="Product Image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11</xdr:col>
      <xdr:colOff>704850</xdr:colOff>
      <xdr:row>3</xdr:row>
      <xdr:rowOff>481013</xdr:rowOff>
    </xdr:from>
    <xdr:ext cx="1200150" cy="2047875"/>
    <xdr:pic>
      <xdr:nvPicPr>
        <xdr:cNvPr id="48" name="Product Image" descr="Product Image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12</xdr:col>
      <xdr:colOff>704850</xdr:colOff>
      <xdr:row>3</xdr:row>
      <xdr:rowOff>481013</xdr:rowOff>
    </xdr:from>
    <xdr:ext cx="1200150" cy="2047875"/>
    <xdr:pic>
      <xdr:nvPicPr>
        <xdr:cNvPr id="49" name="Product Image" descr="Product Image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13</xdr:col>
      <xdr:colOff>704850</xdr:colOff>
      <xdr:row>3</xdr:row>
      <xdr:rowOff>481013</xdr:rowOff>
    </xdr:from>
    <xdr:ext cx="1200150" cy="2047875"/>
    <xdr:pic>
      <xdr:nvPicPr>
        <xdr:cNvPr id="50" name="Product Image" descr="Product Image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14</xdr:col>
      <xdr:colOff>704850</xdr:colOff>
      <xdr:row>3</xdr:row>
      <xdr:rowOff>481013</xdr:rowOff>
    </xdr:from>
    <xdr:ext cx="1200150" cy="2047875"/>
    <xdr:pic>
      <xdr:nvPicPr>
        <xdr:cNvPr id="51" name="Product Image" descr="Product Image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15</xdr:col>
      <xdr:colOff>704850</xdr:colOff>
      <xdr:row>3</xdr:row>
      <xdr:rowOff>481013</xdr:rowOff>
    </xdr:from>
    <xdr:ext cx="1200150" cy="2047875"/>
    <xdr:pic>
      <xdr:nvPicPr>
        <xdr:cNvPr id="52" name="Product Image" descr="Product Image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16</xdr:col>
      <xdr:colOff>704850</xdr:colOff>
      <xdr:row>3</xdr:row>
      <xdr:rowOff>481013</xdr:rowOff>
    </xdr:from>
    <xdr:ext cx="1200150" cy="2047875"/>
    <xdr:pic>
      <xdr:nvPicPr>
        <xdr:cNvPr id="53" name="Product Image" descr="Product Image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17</xdr:col>
      <xdr:colOff>704850</xdr:colOff>
      <xdr:row>3</xdr:row>
      <xdr:rowOff>481013</xdr:rowOff>
    </xdr:from>
    <xdr:ext cx="1200150" cy="2047875"/>
    <xdr:pic>
      <xdr:nvPicPr>
        <xdr:cNvPr id="54" name="Product Image" descr="Product Image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18</xdr:col>
      <xdr:colOff>704850</xdr:colOff>
      <xdr:row>3</xdr:row>
      <xdr:rowOff>481013</xdr:rowOff>
    </xdr:from>
    <xdr:ext cx="1200150" cy="2047875"/>
    <xdr:pic>
      <xdr:nvPicPr>
        <xdr:cNvPr id="55" name="Product Image" descr="Product Image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19</xdr:col>
      <xdr:colOff>704850</xdr:colOff>
      <xdr:row>3</xdr:row>
      <xdr:rowOff>481013</xdr:rowOff>
    </xdr:from>
    <xdr:ext cx="1200150" cy="2047875"/>
    <xdr:pic>
      <xdr:nvPicPr>
        <xdr:cNvPr id="56" name="Product Image" descr="Product Image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20</xdr:col>
      <xdr:colOff>704850</xdr:colOff>
      <xdr:row>3</xdr:row>
      <xdr:rowOff>481013</xdr:rowOff>
    </xdr:from>
    <xdr:ext cx="1200150" cy="2047875"/>
    <xdr:pic>
      <xdr:nvPicPr>
        <xdr:cNvPr id="57" name="Product Image" descr="Product Image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21</xdr:col>
      <xdr:colOff>704850</xdr:colOff>
      <xdr:row>3</xdr:row>
      <xdr:rowOff>481013</xdr:rowOff>
    </xdr:from>
    <xdr:ext cx="1200150" cy="2047875"/>
    <xdr:pic>
      <xdr:nvPicPr>
        <xdr:cNvPr id="58" name="Product Image" descr="Product Image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22</xdr:col>
      <xdr:colOff>704850</xdr:colOff>
      <xdr:row>3</xdr:row>
      <xdr:rowOff>481013</xdr:rowOff>
    </xdr:from>
    <xdr:ext cx="1200150" cy="2047875"/>
    <xdr:pic>
      <xdr:nvPicPr>
        <xdr:cNvPr id="59" name="Product Image" descr="Product Image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23</xdr:col>
      <xdr:colOff>704850</xdr:colOff>
      <xdr:row>3</xdr:row>
      <xdr:rowOff>481013</xdr:rowOff>
    </xdr:from>
    <xdr:ext cx="1200150" cy="2047875"/>
    <xdr:pic>
      <xdr:nvPicPr>
        <xdr:cNvPr id="60" name="Product Image" descr="Product Image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24</xdr:col>
      <xdr:colOff>704850</xdr:colOff>
      <xdr:row>3</xdr:row>
      <xdr:rowOff>481013</xdr:rowOff>
    </xdr:from>
    <xdr:ext cx="1200150" cy="2047875"/>
    <xdr:pic>
      <xdr:nvPicPr>
        <xdr:cNvPr id="61" name="Product Image" descr="Product Image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25</xdr:col>
      <xdr:colOff>704850</xdr:colOff>
      <xdr:row>3</xdr:row>
      <xdr:rowOff>481013</xdr:rowOff>
    </xdr:from>
    <xdr:ext cx="1200150" cy="2047875"/>
    <xdr:pic>
      <xdr:nvPicPr>
        <xdr:cNvPr id="62" name="Product Image" descr="Product Image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26</xdr:col>
      <xdr:colOff>704850</xdr:colOff>
      <xdr:row>3</xdr:row>
      <xdr:rowOff>481013</xdr:rowOff>
    </xdr:from>
    <xdr:ext cx="1200150" cy="2047875"/>
    <xdr:pic>
      <xdr:nvPicPr>
        <xdr:cNvPr id="63" name="Product Image" descr="Product Image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27</xdr:col>
      <xdr:colOff>704850</xdr:colOff>
      <xdr:row>3</xdr:row>
      <xdr:rowOff>481013</xdr:rowOff>
    </xdr:from>
    <xdr:ext cx="1200150" cy="2047875"/>
    <xdr:pic>
      <xdr:nvPicPr>
        <xdr:cNvPr id="64" name="Product Image" descr="Product Image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28</xdr:col>
      <xdr:colOff>704850</xdr:colOff>
      <xdr:row>3</xdr:row>
      <xdr:rowOff>481013</xdr:rowOff>
    </xdr:from>
    <xdr:ext cx="1200150" cy="2047875"/>
    <xdr:pic>
      <xdr:nvPicPr>
        <xdr:cNvPr id="65" name="Product Image" descr="Product Image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29</xdr:col>
      <xdr:colOff>704850</xdr:colOff>
      <xdr:row>3</xdr:row>
      <xdr:rowOff>481013</xdr:rowOff>
    </xdr:from>
    <xdr:ext cx="1200150" cy="2047875"/>
    <xdr:pic>
      <xdr:nvPicPr>
        <xdr:cNvPr id="66" name="Product Image" descr="Product Image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30</xdr:col>
      <xdr:colOff>704850</xdr:colOff>
      <xdr:row>3</xdr:row>
      <xdr:rowOff>481013</xdr:rowOff>
    </xdr:from>
    <xdr:ext cx="1200150" cy="2047875"/>
    <xdr:pic>
      <xdr:nvPicPr>
        <xdr:cNvPr id="67" name="Product Image" descr="Product Image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31</xdr:col>
      <xdr:colOff>704850</xdr:colOff>
      <xdr:row>3</xdr:row>
      <xdr:rowOff>481013</xdr:rowOff>
    </xdr:from>
    <xdr:ext cx="1200150" cy="2047875"/>
    <xdr:pic>
      <xdr:nvPicPr>
        <xdr:cNvPr id="68" name="Product Image" descr="Product Image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32</xdr:col>
      <xdr:colOff>704850</xdr:colOff>
      <xdr:row>3</xdr:row>
      <xdr:rowOff>481013</xdr:rowOff>
    </xdr:from>
    <xdr:ext cx="1200150" cy="2047875"/>
    <xdr:pic>
      <xdr:nvPicPr>
        <xdr:cNvPr id="69" name="Product Image" descr="Product Image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33</xdr:col>
      <xdr:colOff>704850</xdr:colOff>
      <xdr:row>3</xdr:row>
      <xdr:rowOff>481013</xdr:rowOff>
    </xdr:from>
    <xdr:ext cx="1200150" cy="2047875"/>
    <xdr:pic>
      <xdr:nvPicPr>
        <xdr:cNvPr id="70" name="Product Image" descr="Product Image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34</xdr:col>
      <xdr:colOff>704850</xdr:colOff>
      <xdr:row>3</xdr:row>
      <xdr:rowOff>481013</xdr:rowOff>
    </xdr:from>
    <xdr:ext cx="1200150" cy="2047875"/>
    <xdr:pic>
      <xdr:nvPicPr>
        <xdr:cNvPr id="71" name="Product Image" descr="Product Image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35</xdr:col>
      <xdr:colOff>704850</xdr:colOff>
      <xdr:row>3</xdr:row>
      <xdr:rowOff>481013</xdr:rowOff>
    </xdr:from>
    <xdr:ext cx="1200150" cy="2047875"/>
    <xdr:pic>
      <xdr:nvPicPr>
        <xdr:cNvPr id="72" name="Product Image" descr="Product Image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36</xdr:col>
      <xdr:colOff>704850</xdr:colOff>
      <xdr:row>3</xdr:row>
      <xdr:rowOff>481013</xdr:rowOff>
    </xdr:from>
    <xdr:ext cx="1200150" cy="2047875"/>
    <xdr:pic>
      <xdr:nvPicPr>
        <xdr:cNvPr id="73" name="Product Image" descr="Product Image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olarquotes.com.au/wp-content/uploads/2022/05/evlink-home-spec.pdf" TargetMode="External"/><Relationship Id="rId21" Type="http://schemas.openxmlformats.org/officeDocument/2006/relationships/hyperlink" Target="https://www.solarquotes.com.au/wp-content/uploads/2022/05/kecontact-p30-datasheet.pdf" TargetMode="External"/><Relationship Id="rId42" Type="http://schemas.openxmlformats.org/officeDocument/2006/relationships/hyperlink" Target="https://www.solarquotes.com.au/wp-content/uploads/2022/05/delta-ev-charger-warranty.pdf" TargetMode="External"/><Relationship Id="rId47" Type="http://schemas.openxmlformats.org/officeDocument/2006/relationships/hyperlink" Target="https://www.solarquotes.com.au/wp-content/uploads/2022/06/EVTEK-CHARGER-WARRANTY-CARD-3-YEARS_.pdf" TargetMode="External"/><Relationship Id="rId63" Type="http://schemas.openxmlformats.org/officeDocument/2006/relationships/hyperlink" Target="https://www.solarquotes.com.au/inverters/delta-review.html" TargetMode="External"/><Relationship Id="rId68" Type="http://schemas.openxmlformats.org/officeDocument/2006/relationships/hyperlink" Target="https://evtekchargers.com.au/" TargetMode="External"/><Relationship Id="rId84" Type="http://schemas.openxmlformats.org/officeDocument/2006/relationships/hyperlink" Target="https://www.solarquotes.com.au/inverters/solaredge-review.html" TargetMode="External"/><Relationship Id="rId89" Type="http://schemas.openxmlformats.org/officeDocument/2006/relationships/hyperlink" Target="https://www.solarquotes.com.au/inverters/victron-energy-review.html" TargetMode="External"/><Relationship Id="rId16" Type="http://schemas.openxmlformats.org/officeDocument/2006/relationships/hyperlink" Target="https://www.solarquotes.com.au/wp-content/uploads/2023/06/GW_HCA-Series-EV-Charger_Datasheet-AU.pdf" TargetMode="External"/><Relationship Id="rId11" Type="http://schemas.openxmlformats.org/officeDocument/2006/relationships/hyperlink" Target="https://www.solarquotes.com.au/wp-content/uploads/2023/06/evnex-e2.pdf" TargetMode="External"/><Relationship Id="rId32" Type="http://schemas.openxmlformats.org/officeDocument/2006/relationships/hyperlink" Target="https://www.solarquotes.com.au/wp-content/uploads/2023/11/teltocharge-datasheet.pdf" TargetMode="External"/><Relationship Id="rId37" Type="http://schemas.openxmlformats.org/officeDocument/2006/relationships/hyperlink" Target="https://www.solarquotes.com.au/wp-content/uploads/2022/08/ZJ-beny.pdf" TargetMode="External"/><Relationship Id="rId53" Type="http://schemas.openxmlformats.org/officeDocument/2006/relationships/hyperlink" Target="https://www.solarquotes.com.au/wp-content/uploads/2023/08/EVCSTR010-Manual.pdf" TargetMode="External"/><Relationship Id="rId58" Type="http://schemas.openxmlformats.org/officeDocument/2006/relationships/hyperlink" Target="https://www.chargestar.com.au/enext/" TargetMode="External"/><Relationship Id="rId74" Type="http://schemas.openxmlformats.org/officeDocument/2006/relationships/hyperlink" Target="https://www.keba.com/en/emobility/products/product-overview/product-overview" TargetMode="External"/><Relationship Id="rId79" Type="http://schemas.openxmlformats.org/officeDocument/2006/relationships/hyperlink" Target="https://ocularcharging.com.au/ocular-iq/" TargetMode="External"/><Relationship Id="rId5" Type="http://schemas.openxmlformats.org/officeDocument/2006/relationships/hyperlink" Target="https://www.solarquotes.com.au/wp-content/uploads/2022/05/delta-ac-max.pdf" TargetMode="External"/><Relationship Id="rId90" Type="http://schemas.openxmlformats.org/officeDocument/2006/relationships/hyperlink" Target="https://wallbox.com/en_au/" TargetMode="External"/><Relationship Id="rId22" Type="http://schemas.openxmlformats.org/officeDocument/2006/relationships/hyperlink" Target="https://www.solarquotes.com.au/wp-content/uploads/2022/05/zappi-data-sheet.pdf" TargetMode="External"/><Relationship Id="rId27" Type="http://schemas.openxmlformats.org/officeDocument/2006/relationships/hyperlink" Target="https://www.solarquotes.com.au/wp-content/uploads/2023/05/sma-ev-charger.pdf" TargetMode="External"/><Relationship Id="rId43" Type="http://schemas.openxmlformats.org/officeDocument/2006/relationships/hyperlink" Target="https://www.solarquotes.com.au/wp-content/uploads/2022/05/delta-ev-charger-warranty.pdf" TargetMode="External"/><Relationship Id="rId48" Type="http://schemas.openxmlformats.org/officeDocument/2006/relationships/hyperlink" Target="https://www.solarquotes.com.au/wp-content/uploads/2022/05/FIMER-EVI-Warranty-Terms-and-Conditions-2021_1-ENG-FINAL-R1.pdf" TargetMode="External"/><Relationship Id="rId64" Type="http://schemas.openxmlformats.org/officeDocument/2006/relationships/hyperlink" Target="https://www.eocharging.com/australia" TargetMode="External"/><Relationship Id="rId69" Type="http://schemas.openxmlformats.org/officeDocument/2006/relationships/hyperlink" Target="https://www.fimer.com/e-mobility" TargetMode="External"/><Relationship Id="rId8" Type="http://schemas.openxmlformats.org/officeDocument/2006/relationships/hyperlink" Target="https://www.solarquotes.com.au/wp-content/uploads/2022/05/delta-ac-max.pdf" TargetMode="External"/><Relationship Id="rId51" Type="http://schemas.openxmlformats.org/officeDocument/2006/relationships/hyperlink" Target="https://www.solarquotes.com.au/wp-content/uploads/2022/05/Schneider-Electric-Standard-Terms-and-Conditions-of-Sale-January-2023-version-18-Australia.pdf" TargetMode="External"/><Relationship Id="rId72" Type="http://schemas.openxmlformats.org/officeDocument/2006/relationships/hyperlink" Target="https://hypervolt.co.uk/home-charging" TargetMode="External"/><Relationship Id="rId80" Type="http://schemas.openxmlformats.org/officeDocument/2006/relationships/hyperlink" Target="https://e-mobility.scame.com/en" TargetMode="External"/><Relationship Id="rId85" Type="http://schemas.openxmlformats.org/officeDocument/2006/relationships/hyperlink" Target="https://www.solisenergy.com.au/" TargetMode="External"/><Relationship Id="rId93" Type="http://schemas.openxmlformats.org/officeDocument/2006/relationships/drawing" Target="../drawings/drawing1.xml"/><Relationship Id="rId3" Type="http://schemas.openxmlformats.org/officeDocument/2006/relationships/hyperlink" Target="https://www.solarquotes.com.au/wp-content/uploads/2022/10/wallbox-enext-eng.pdf" TargetMode="External"/><Relationship Id="rId12" Type="http://schemas.openxmlformats.org/officeDocument/2006/relationships/hyperlink" Target="https://www.solarquotes.com.au/wp-content/uploads/2023/05/EVOS_Data_sheet_300522_FA_334c2db306.pdf" TargetMode="External"/><Relationship Id="rId17" Type="http://schemas.openxmlformats.org/officeDocument/2006/relationships/hyperlink" Target="https://www.solarquotes.com.au/wp-content/uploads/2022/05/HYPV-Home-TechSheet-2.0_UKv1.1.pdf" TargetMode="External"/><Relationship Id="rId25" Type="http://schemas.openxmlformats.org/officeDocument/2006/relationships/hyperlink" Target="https://www.solarquotes.com.au/wp-content/uploads/2022/08/scame-ev-charger.pdf" TargetMode="External"/><Relationship Id="rId33" Type="http://schemas.openxmlformats.org/officeDocument/2006/relationships/hyperlink" Target="https://www.solarquotes.com.au/wp-content/uploads/2022/05/tesla-gen3-spec.pdf" TargetMode="External"/><Relationship Id="rId38" Type="http://schemas.openxmlformats.org/officeDocument/2006/relationships/hyperlink" Target="https://www.solarquotes.com.au/wp-content/uploads/2022/10/abb-evcharger-warranty.pdf" TargetMode="External"/><Relationship Id="rId46" Type="http://schemas.openxmlformats.org/officeDocument/2006/relationships/hyperlink" Target="https://www.solarquotes.com.au/wp-content/uploads/2023/05/EVOS-warranty.pdf" TargetMode="External"/><Relationship Id="rId59" Type="http://schemas.openxmlformats.org/officeDocument/2006/relationships/hyperlink" Target="https://www.chargestar.com.au/enext/" TargetMode="External"/><Relationship Id="rId67" Type="http://schemas.openxmlformats.org/officeDocument/2006/relationships/hyperlink" Target="https://evos.com.au/" TargetMode="External"/><Relationship Id="rId20" Type="http://schemas.openxmlformats.org/officeDocument/2006/relationships/hyperlink" Target="https://www.solarquotes.com.au/wp-content/uploads/2022/05/kecontact-p30-datasheet.pdf" TargetMode="External"/><Relationship Id="rId41" Type="http://schemas.openxmlformats.org/officeDocument/2006/relationships/hyperlink" Target="https://www.solarquotes.com.au/wp-content/uploads/2022/05/delta-ev-charger-warranty.pdf" TargetMode="External"/><Relationship Id="rId54" Type="http://schemas.openxmlformats.org/officeDocument/2006/relationships/hyperlink" Target="https://www.solarquotes.com.au/wp-content/uploads/2022/05/tesla-wall-connector-warranty.pdf" TargetMode="External"/><Relationship Id="rId62" Type="http://schemas.openxmlformats.org/officeDocument/2006/relationships/hyperlink" Target="https://www.solarquotes.com.au/inverters/delta-review.html" TargetMode="External"/><Relationship Id="rId70" Type="http://schemas.openxmlformats.org/officeDocument/2006/relationships/hyperlink" Target="https://www.solarquotes.com.au/inverters/fronius-review.html" TargetMode="External"/><Relationship Id="rId75" Type="http://schemas.openxmlformats.org/officeDocument/2006/relationships/hyperlink" Target="https://www.keba.com/en/emobility/products/product-overview/product-overview" TargetMode="External"/><Relationship Id="rId83" Type="http://schemas.openxmlformats.org/officeDocument/2006/relationships/hyperlink" Target="https://www.smappee.com/" TargetMode="External"/><Relationship Id="rId88" Type="http://schemas.openxmlformats.org/officeDocument/2006/relationships/hyperlink" Target="https://www.tesla.com/en_AU/support/home-charging-installation/wall-connector" TargetMode="External"/><Relationship Id="rId91" Type="http://schemas.openxmlformats.org/officeDocument/2006/relationships/hyperlink" Target="https://wallbox.com/en_au/" TargetMode="External"/><Relationship Id="rId1" Type="http://schemas.openxmlformats.org/officeDocument/2006/relationships/hyperlink" Target="https://www.solarquotes.com.au/" TargetMode="External"/><Relationship Id="rId6" Type="http://schemas.openxmlformats.org/officeDocument/2006/relationships/hyperlink" Target="https://www.solarquotes.com.au/wp-content/uploads/2022/05/delta-v2x.pdf" TargetMode="External"/><Relationship Id="rId15" Type="http://schemas.openxmlformats.org/officeDocument/2006/relationships/hyperlink" Target="https://www.solarquotes.com.au/wp-content/uploads/2022/05/SE_DS_Fronius_Wattpilot_EN_AU.pdf" TargetMode="External"/><Relationship Id="rId23" Type="http://schemas.openxmlformats.org/officeDocument/2006/relationships/hyperlink" Target="https://www.solarquotes.com.au/wp-content/uploads/2022/05/Ocular-IQ-Wallbox-Datasheet-1.pdf" TargetMode="External"/><Relationship Id="rId28" Type="http://schemas.openxmlformats.org/officeDocument/2006/relationships/hyperlink" Target="https://www.solarquotes.com.au/wp-content/uploads/2022/05/smappee-ev-wall.pdf" TargetMode="External"/><Relationship Id="rId36" Type="http://schemas.openxmlformats.org/officeDocument/2006/relationships/hyperlink" Target="https://www.solarquotes.com.au/wp-content/uploads/2022/10/Quasar_Datasheet_English.pdf" TargetMode="External"/><Relationship Id="rId49" Type="http://schemas.openxmlformats.org/officeDocument/2006/relationships/hyperlink" Target="https://www.solarquotes.com.au/wp-content/uploads/2022/05/SE_Terms-of-Warranty_EN_AU_55.pdf" TargetMode="External"/><Relationship Id="rId57" Type="http://schemas.openxmlformats.org/officeDocument/2006/relationships/hyperlink" Target="https://www.solarquotes.com.au/inverters/abb-review.html" TargetMode="External"/><Relationship Id="rId10" Type="http://schemas.openxmlformats.org/officeDocument/2006/relationships/hyperlink" Target="https://www.solarquotes.com.au/wp-content/uploads/2022/05/eo-basic.pdf" TargetMode="External"/><Relationship Id="rId31" Type="http://schemas.openxmlformats.org/officeDocument/2006/relationships/hyperlink" Target="https://www.solarquotes.com.au/wp-content/uploads/2023/08/EV-Charger-Datasheet.pdf" TargetMode="External"/><Relationship Id="rId44" Type="http://schemas.openxmlformats.org/officeDocument/2006/relationships/hyperlink" Target="https://www.solarquotes.com.au/wp-content/uploads/2022/05/delta-ev-charger-warranty.pdf" TargetMode="External"/><Relationship Id="rId52" Type="http://schemas.openxmlformats.org/officeDocument/2006/relationships/hyperlink" Target="https://www.solarquotes.com.au/wp-content/uploads/2023/05/sma-limited-factory-warranty.pdf" TargetMode="External"/><Relationship Id="rId60" Type="http://schemas.openxmlformats.org/officeDocument/2006/relationships/hyperlink" Target="https://www.solarquotes.com.au/inverters/delta-review.html" TargetMode="External"/><Relationship Id="rId65" Type="http://schemas.openxmlformats.org/officeDocument/2006/relationships/hyperlink" Target="https://www.eocharging.com/australia" TargetMode="External"/><Relationship Id="rId73" Type="http://schemas.openxmlformats.org/officeDocument/2006/relationships/hyperlink" Target="https://jetcharge.com.au/solutions/chargemate/" TargetMode="External"/><Relationship Id="rId78" Type="http://schemas.openxmlformats.org/officeDocument/2006/relationships/hyperlink" Target="https://ocularcharging.com.au/ocular-iq/" TargetMode="External"/><Relationship Id="rId81" Type="http://schemas.openxmlformats.org/officeDocument/2006/relationships/hyperlink" Target="https://www.solarquotes.com.au/inverters/schneider-electric-review.html" TargetMode="External"/><Relationship Id="rId86" Type="http://schemas.openxmlformats.org/officeDocument/2006/relationships/hyperlink" Target="https://www.solarquotes.com.au/inverters/soltaro-review.html" TargetMode="External"/><Relationship Id="rId4" Type="http://schemas.openxmlformats.org/officeDocument/2006/relationships/hyperlink" Target="https://www.solarquotes.com.au/wp-content/uploads/2023/02/wallbox-enextelite-eng.pdf" TargetMode="External"/><Relationship Id="rId9" Type="http://schemas.openxmlformats.org/officeDocument/2006/relationships/hyperlink" Target="https://www.solarquotes.com.au/wp-content/uploads/2022/05/EO-Mini-Pro-Datasheet.pdf" TargetMode="External"/><Relationship Id="rId13" Type="http://schemas.openxmlformats.org/officeDocument/2006/relationships/hyperlink" Target="https://www.solarquotes.com.au/wp-content/uploads/2022/06/Huzzah-Pro-Type-2-22kW-with-Charging-Cable-Draft-1.pdf" TargetMode="External"/><Relationship Id="rId18" Type="http://schemas.openxmlformats.org/officeDocument/2006/relationships/hyperlink" Target="https://www.solarquotes.com.au/wp-content/uploads/2022/05/jetcharge-chargemate.pdf" TargetMode="External"/><Relationship Id="rId39" Type="http://schemas.openxmlformats.org/officeDocument/2006/relationships/hyperlink" Target="https://www.solarquotes.com.au/wp-content/uploads/2023/02/E-Station_Warranty_Statement_2022.pdf" TargetMode="External"/><Relationship Id="rId34" Type="http://schemas.openxmlformats.org/officeDocument/2006/relationships/hyperlink" Target="https://www.solarquotes.com.au/wp-content/uploads/2023/01/Victron-ev-charging-station.pdf" TargetMode="External"/><Relationship Id="rId50" Type="http://schemas.openxmlformats.org/officeDocument/2006/relationships/hyperlink" Target="https://www.solarquotes.com.au/wp-content/uploads/2023/06/goodwe-evcharger-warranty.pdf" TargetMode="External"/><Relationship Id="rId55" Type="http://schemas.openxmlformats.org/officeDocument/2006/relationships/hyperlink" Target="https://www.solarquotes.com.au/wp-content/uploads/2023/01/Victron-Energy-Limited-Warranty-Policy.pdf" TargetMode="External"/><Relationship Id="rId76" Type="http://schemas.openxmlformats.org/officeDocument/2006/relationships/hyperlink" Target="https://www.keba.com/en/emobility/products/product-overview/product-overview" TargetMode="External"/><Relationship Id="rId7" Type="http://schemas.openxmlformats.org/officeDocument/2006/relationships/hyperlink" Target="https://www.solarquotes.com.au/wp-content/uploads/2023/02/Delta-ac-mini-plus.pdf" TargetMode="External"/><Relationship Id="rId71" Type="http://schemas.openxmlformats.org/officeDocument/2006/relationships/hyperlink" Target="https://www.solarquotes.com.au/inverters/goodwe-review.html" TargetMode="External"/><Relationship Id="rId92" Type="http://schemas.openxmlformats.org/officeDocument/2006/relationships/hyperlink" Target="https://www.zjbenyswitch.com/EV-Charger-731-1.html" TargetMode="External"/><Relationship Id="rId2" Type="http://schemas.openxmlformats.org/officeDocument/2006/relationships/hyperlink" Target="https://www.solarquotes.com.au/wp-content/uploads/2022/10/abb-terra-wallbox.pdf" TargetMode="External"/><Relationship Id="rId29" Type="http://schemas.openxmlformats.org/officeDocument/2006/relationships/hyperlink" Target="https://www.solarquotes.com.au/wp-content/uploads/2022/11/SolarEdge-Home-EV-Charger_DS-AUS-NZ_10_2022.pdf" TargetMode="External"/><Relationship Id="rId24" Type="http://schemas.openxmlformats.org/officeDocument/2006/relationships/hyperlink" Target="https://www.solarquotes.com.au/wp-content/uploads/2022/05/Ocular-Home-Datasheet-1.pdf" TargetMode="External"/><Relationship Id="rId40" Type="http://schemas.openxmlformats.org/officeDocument/2006/relationships/hyperlink" Target="https://www.solarquotes.com.au/wp-content/uploads/2023/02/E-Station_Warranty_Statement_2022.pdf" TargetMode="External"/><Relationship Id="rId45" Type="http://schemas.openxmlformats.org/officeDocument/2006/relationships/hyperlink" Target="https://www.solarquotes.com.au/wp-content/uploads/2022/05/evnex-warranty.pdf" TargetMode="External"/><Relationship Id="rId66" Type="http://schemas.openxmlformats.org/officeDocument/2006/relationships/hyperlink" Target="https://www.evnex.com/" TargetMode="External"/><Relationship Id="rId87" Type="http://schemas.openxmlformats.org/officeDocument/2006/relationships/hyperlink" Target="https://teltonika-energy.com/" TargetMode="External"/><Relationship Id="rId61" Type="http://schemas.openxmlformats.org/officeDocument/2006/relationships/hyperlink" Target="https://www.solarquotes.com.au/inverters/delta-review.html" TargetMode="External"/><Relationship Id="rId82" Type="http://schemas.openxmlformats.org/officeDocument/2006/relationships/hyperlink" Target="https://www.solarquotes.com.au/inverters/sma-review.html" TargetMode="External"/><Relationship Id="rId19" Type="http://schemas.openxmlformats.org/officeDocument/2006/relationships/hyperlink" Target="https://www.solarquotes.com.au/wp-content/uploads/2022/05/kecontact-p30-datasheet.pdf" TargetMode="External"/><Relationship Id="rId14" Type="http://schemas.openxmlformats.org/officeDocument/2006/relationships/hyperlink" Target="https://www.solarquotes.com.au/wp-content/uploads/2022/05/fimer-flexa-wallbox.pdf" TargetMode="External"/><Relationship Id="rId30" Type="http://schemas.openxmlformats.org/officeDocument/2006/relationships/hyperlink" Target="https://www.solarquotes.com.au/wp-content/uploads/2022/06/Solis-Ev-Link-Data-Sheet-2.jpg" TargetMode="External"/><Relationship Id="rId35" Type="http://schemas.openxmlformats.org/officeDocument/2006/relationships/hyperlink" Target="https://www.solarquotes.com.au/wp-content/uploads/2022/05/Pulsar-Plus-datasheet-NA_EN.pdf" TargetMode="External"/><Relationship Id="rId56" Type="http://schemas.openxmlformats.org/officeDocument/2006/relationships/hyperlink" Target="https://www.solarquotes.com.au/wp-content/uploads/2022/08/zj-beny-warranty.pdf" TargetMode="External"/><Relationship Id="rId77" Type="http://schemas.openxmlformats.org/officeDocument/2006/relationships/hyperlink" Target="https://myenerg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Z30"/>
  <sheetViews>
    <sheetView tabSelected="1" workbookViewId="0">
      <selection activeCell="B1" sqref="B1"/>
    </sheetView>
  </sheetViews>
  <sheetFormatPr defaultRowHeight="14.5" x14ac:dyDescent="0.35"/>
  <cols>
    <col min="1" max="1" width="34" style="1" customWidth="1"/>
    <col min="2" max="702" width="39" style="1" customWidth="1"/>
  </cols>
  <sheetData>
    <row r="1" spans="1:37" x14ac:dyDescent="0.35">
      <c r="A1" s="3" t="s">
        <v>0</v>
      </c>
      <c r="B1" s="4" t="str">
        <f>HYPERLINK("https://www.solarquotes.com.au/","Latest version here")</f>
        <v>Latest version here</v>
      </c>
    </row>
    <row r="2" spans="1:37" x14ac:dyDescent="0.3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31</v>
      </c>
      <c r="AF2" s="1" t="s">
        <v>32</v>
      </c>
      <c r="AG2" s="1" t="s">
        <v>33</v>
      </c>
      <c r="AH2" s="1" t="s">
        <v>34</v>
      </c>
      <c r="AI2" s="1" t="s">
        <v>35</v>
      </c>
      <c r="AJ2" s="1" t="s">
        <v>36</v>
      </c>
      <c r="AK2" s="1" t="s">
        <v>37</v>
      </c>
    </row>
    <row r="3" spans="1:37" ht="220" customHeight="1" x14ac:dyDescent="0.35">
      <c r="A3" s="1" t="s">
        <v>38</v>
      </c>
    </row>
    <row r="4" spans="1:37" ht="230" customHeight="1" x14ac:dyDescent="0.35">
      <c r="A4" s="1" t="s">
        <v>39</v>
      </c>
    </row>
    <row r="5" spans="1:37" ht="72.5" x14ac:dyDescent="0.35">
      <c r="A5" s="1" t="s">
        <v>40</v>
      </c>
      <c r="B5" s="1" t="s">
        <v>41</v>
      </c>
      <c r="C5" s="1" t="s">
        <v>42</v>
      </c>
      <c r="D5" s="1" t="s">
        <v>43</v>
      </c>
      <c r="E5" s="1" t="s">
        <v>44</v>
      </c>
      <c r="F5" s="1" t="s">
        <v>45</v>
      </c>
      <c r="G5" s="1" t="s">
        <v>46</v>
      </c>
      <c r="H5" s="1" t="s">
        <v>44</v>
      </c>
      <c r="I5" s="1" t="s">
        <v>47</v>
      </c>
      <c r="J5" s="1" t="s">
        <v>48</v>
      </c>
      <c r="K5" s="1" t="s">
        <v>49</v>
      </c>
      <c r="L5" s="1" t="s">
        <v>50</v>
      </c>
      <c r="M5" s="1" t="s">
        <v>51</v>
      </c>
      <c r="N5" s="1" t="s">
        <v>52</v>
      </c>
      <c r="O5" s="1" t="s">
        <v>53</v>
      </c>
      <c r="P5" s="1" t="s">
        <v>54</v>
      </c>
      <c r="Q5" s="1" t="s">
        <v>55</v>
      </c>
      <c r="R5" s="1" t="s">
        <v>56</v>
      </c>
      <c r="S5" s="1" t="s">
        <v>57</v>
      </c>
      <c r="T5" s="1" t="s">
        <v>58</v>
      </c>
      <c r="U5" s="1" t="s">
        <v>59</v>
      </c>
      <c r="V5" s="1" t="s">
        <v>60</v>
      </c>
      <c r="W5" s="1" t="s">
        <v>61</v>
      </c>
      <c r="X5" s="1" t="s">
        <v>62</v>
      </c>
      <c r="Y5" s="1" t="s">
        <v>63</v>
      </c>
      <c r="Z5" s="1" t="s">
        <v>64</v>
      </c>
      <c r="AA5" s="1" t="s">
        <v>65</v>
      </c>
      <c r="AB5" s="1" t="s">
        <v>66</v>
      </c>
      <c r="AC5" s="1" t="s">
        <v>67</v>
      </c>
      <c r="AD5" s="1" t="s">
        <v>68</v>
      </c>
      <c r="AE5" s="1" t="s">
        <v>69</v>
      </c>
      <c r="AF5" s="1" t="s">
        <v>70</v>
      </c>
      <c r="AG5" s="1" t="s">
        <v>71</v>
      </c>
      <c r="AH5" s="1" t="s">
        <v>72</v>
      </c>
      <c r="AI5" s="1" t="s">
        <v>73</v>
      </c>
      <c r="AJ5" s="1" t="s">
        <v>74</v>
      </c>
      <c r="AK5" s="1" t="s">
        <v>75</v>
      </c>
    </row>
    <row r="6" spans="1:37" ht="58" x14ac:dyDescent="0.35">
      <c r="A6" s="1" t="s">
        <v>76</v>
      </c>
      <c r="B6" s="1" t="s">
        <v>77</v>
      </c>
      <c r="C6" s="1" t="s">
        <v>78</v>
      </c>
      <c r="D6" s="1" t="s">
        <v>79</v>
      </c>
      <c r="E6" s="1" t="s">
        <v>80</v>
      </c>
      <c r="F6" s="1" t="s">
        <v>81</v>
      </c>
      <c r="G6" s="1" t="s">
        <v>82</v>
      </c>
      <c r="H6" s="1" t="s">
        <v>83</v>
      </c>
      <c r="I6" s="1" t="s">
        <v>84</v>
      </c>
      <c r="J6" s="1" t="s">
        <v>85</v>
      </c>
      <c r="K6" s="1" t="s">
        <v>86</v>
      </c>
      <c r="L6" s="1" t="s">
        <v>87</v>
      </c>
      <c r="M6" s="1" t="s">
        <v>88</v>
      </c>
      <c r="N6" s="1" t="s">
        <v>89</v>
      </c>
      <c r="O6" s="1" t="s">
        <v>90</v>
      </c>
      <c r="P6" s="1" t="s">
        <v>91</v>
      </c>
      <c r="Q6" s="1" t="s">
        <v>92</v>
      </c>
      <c r="R6" s="1" t="s">
        <v>93</v>
      </c>
      <c r="S6" s="1" t="s">
        <v>94</v>
      </c>
      <c r="T6" s="1" t="s">
        <v>95</v>
      </c>
      <c r="U6" s="1" t="s">
        <v>96</v>
      </c>
      <c r="V6" s="1" t="s">
        <v>97</v>
      </c>
      <c r="W6" s="1" t="s">
        <v>98</v>
      </c>
      <c r="X6" s="1" t="s">
        <v>99</v>
      </c>
      <c r="Y6" s="1" t="s">
        <v>100</v>
      </c>
      <c r="Z6" s="1" t="s">
        <v>101</v>
      </c>
      <c r="AA6" s="1" t="s">
        <v>102</v>
      </c>
      <c r="AB6" s="1" t="s">
        <v>103</v>
      </c>
      <c r="AC6" s="1" t="s">
        <v>104</v>
      </c>
      <c r="AD6" s="1" t="s">
        <v>105</v>
      </c>
      <c r="AE6" s="1" t="s">
        <v>106</v>
      </c>
      <c r="AF6" s="1" t="s">
        <v>107</v>
      </c>
      <c r="AG6" s="1" t="s">
        <v>108</v>
      </c>
      <c r="AH6" s="1" t="s">
        <v>109</v>
      </c>
      <c r="AI6" s="1" t="s">
        <v>110</v>
      </c>
      <c r="AJ6" s="1" t="s">
        <v>111</v>
      </c>
      <c r="AK6" s="1" t="s">
        <v>112</v>
      </c>
    </row>
    <row r="7" spans="1:37" ht="58" x14ac:dyDescent="0.35">
      <c r="A7" s="1" t="s">
        <v>113</v>
      </c>
      <c r="B7" s="1" t="s">
        <v>114</v>
      </c>
      <c r="C7" s="1" t="s">
        <v>115</v>
      </c>
      <c r="D7" s="1" t="s">
        <v>115</v>
      </c>
      <c r="E7" s="1" t="s">
        <v>116</v>
      </c>
      <c r="F7" s="1" t="s">
        <v>117</v>
      </c>
      <c r="G7" s="1" t="s">
        <v>118</v>
      </c>
      <c r="H7" s="1" t="s">
        <v>116</v>
      </c>
      <c r="I7" s="1" t="s">
        <v>118</v>
      </c>
      <c r="J7" s="1" t="s">
        <v>116</v>
      </c>
      <c r="K7" s="1" t="s">
        <v>118</v>
      </c>
      <c r="L7" s="1" t="s">
        <v>119</v>
      </c>
      <c r="M7" s="1" t="s">
        <v>115</v>
      </c>
      <c r="N7" s="1" t="s">
        <v>120</v>
      </c>
      <c r="O7" s="1" t="s">
        <v>119</v>
      </c>
      <c r="P7" s="1" t="s">
        <v>121</v>
      </c>
      <c r="Q7" s="1" t="s">
        <v>118</v>
      </c>
      <c r="R7" s="1" t="s">
        <v>116</v>
      </c>
      <c r="S7" s="1" t="s">
        <v>122</v>
      </c>
      <c r="T7" s="1" t="s">
        <v>123</v>
      </c>
      <c r="U7" s="1" t="s">
        <v>124</v>
      </c>
      <c r="V7" s="1" t="s">
        <v>116</v>
      </c>
      <c r="W7" s="1" t="s">
        <v>116</v>
      </c>
      <c r="X7" s="1" t="s">
        <v>116</v>
      </c>
      <c r="Y7" s="1" t="s">
        <v>115</v>
      </c>
      <c r="Z7" s="1" t="s">
        <v>116</v>
      </c>
      <c r="AA7" s="1" t="s">
        <v>115</v>
      </c>
      <c r="AB7" s="1" t="s">
        <v>116</v>
      </c>
      <c r="AC7" s="1" t="s">
        <v>125</v>
      </c>
      <c r="AD7" s="1" t="s">
        <v>115</v>
      </c>
      <c r="AE7" s="1" t="s">
        <v>115</v>
      </c>
      <c r="AF7" s="1" t="s">
        <v>114</v>
      </c>
      <c r="AG7" s="1" t="s">
        <v>116</v>
      </c>
      <c r="AH7" s="1" t="s">
        <v>119</v>
      </c>
      <c r="AI7" s="1" t="s">
        <v>116</v>
      </c>
      <c r="AJ7" s="1" t="s">
        <v>125</v>
      </c>
      <c r="AK7" s="1" t="s">
        <v>115</v>
      </c>
    </row>
    <row r="8" spans="1:37" ht="58" x14ac:dyDescent="0.35">
      <c r="A8" s="1" t="s">
        <v>126</v>
      </c>
      <c r="B8" s="1" t="s">
        <v>127</v>
      </c>
      <c r="C8" s="1" t="s">
        <v>128</v>
      </c>
      <c r="D8" s="1" t="s">
        <v>128</v>
      </c>
      <c r="E8" s="1" t="s">
        <v>129</v>
      </c>
      <c r="F8" s="1" t="s">
        <v>130</v>
      </c>
      <c r="G8" s="1" t="s">
        <v>131</v>
      </c>
      <c r="H8" s="1" t="s">
        <v>129</v>
      </c>
      <c r="I8" s="1" t="s">
        <v>132</v>
      </c>
      <c r="J8" s="1" t="s">
        <v>133</v>
      </c>
      <c r="K8" s="1" t="s">
        <v>131</v>
      </c>
      <c r="L8" s="1" t="s">
        <v>134</v>
      </c>
      <c r="M8" s="1" t="s">
        <v>129</v>
      </c>
      <c r="N8" s="1" t="s">
        <v>135</v>
      </c>
      <c r="O8" s="1" t="s">
        <v>136</v>
      </c>
      <c r="P8" s="1" t="s">
        <v>137</v>
      </c>
      <c r="Q8" s="1" t="s">
        <v>138</v>
      </c>
      <c r="R8" s="1" t="s">
        <v>139</v>
      </c>
      <c r="S8" s="1" t="s">
        <v>127</v>
      </c>
      <c r="T8" s="1" t="s">
        <v>140</v>
      </c>
      <c r="U8" s="1" t="s">
        <v>140</v>
      </c>
      <c r="V8" s="1" t="s">
        <v>133</v>
      </c>
      <c r="W8" s="1" t="s">
        <v>133</v>
      </c>
      <c r="X8" s="1" t="s">
        <v>141</v>
      </c>
      <c r="Y8" s="1" t="s">
        <v>128</v>
      </c>
      <c r="Z8" s="1" t="s">
        <v>142</v>
      </c>
      <c r="AA8" s="1" t="s">
        <v>128</v>
      </c>
      <c r="AB8" s="1" t="s">
        <v>133</v>
      </c>
      <c r="AC8" s="1" t="s">
        <v>131</v>
      </c>
      <c r="AD8" s="1" t="s">
        <v>128</v>
      </c>
      <c r="AE8" s="1" t="s">
        <v>143</v>
      </c>
      <c r="AF8" s="1" t="s">
        <v>144</v>
      </c>
      <c r="AG8" s="1" t="s">
        <v>145</v>
      </c>
      <c r="AH8" s="1" t="s">
        <v>146</v>
      </c>
      <c r="AI8" s="1" t="s">
        <v>129</v>
      </c>
      <c r="AJ8" s="1" t="s">
        <v>131</v>
      </c>
      <c r="AK8" s="1" t="s">
        <v>147</v>
      </c>
    </row>
    <row r="9" spans="1:37" ht="58" x14ac:dyDescent="0.35">
      <c r="A9" s="1" t="s">
        <v>148</v>
      </c>
      <c r="B9" s="1" t="s">
        <v>149</v>
      </c>
      <c r="C9" s="1" t="s">
        <v>150</v>
      </c>
      <c r="D9" s="1" t="s">
        <v>150</v>
      </c>
      <c r="E9" s="1" t="s">
        <v>151</v>
      </c>
      <c r="F9" s="1" t="s">
        <v>152</v>
      </c>
      <c r="G9" s="1" t="s">
        <v>153</v>
      </c>
      <c r="H9" s="1" t="s">
        <v>151</v>
      </c>
      <c r="I9" s="1" t="s">
        <v>153</v>
      </c>
      <c r="J9" s="1" t="s">
        <v>151</v>
      </c>
      <c r="K9" s="1" t="s">
        <v>153</v>
      </c>
      <c r="L9" s="1" t="s">
        <v>154</v>
      </c>
      <c r="M9" s="1" t="s">
        <v>150</v>
      </c>
      <c r="N9" s="1" t="s">
        <v>155</v>
      </c>
      <c r="O9" s="1" t="s">
        <v>156</v>
      </c>
      <c r="P9" s="1" t="s">
        <v>157</v>
      </c>
      <c r="Q9" s="1" t="s">
        <v>154</v>
      </c>
      <c r="R9" s="1" t="s">
        <v>158</v>
      </c>
      <c r="S9" s="1" t="s">
        <v>159</v>
      </c>
      <c r="T9" s="1" t="s">
        <v>160</v>
      </c>
      <c r="U9" s="1" t="s">
        <v>160</v>
      </c>
      <c r="V9" s="1" t="s">
        <v>161</v>
      </c>
      <c r="W9" s="1" t="s">
        <v>162</v>
      </c>
      <c r="X9" s="1" t="s">
        <v>162</v>
      </c>
      <c r="Y9" s="1" t="s">
        <v>150</v>
      </c>
      <c r="Z9" s="1" t="s">
        <v>163</v>
      </c>
      <c r="AA9" s="1" t="s">
        <v>150</v>
      </c>
      <c r="AB9" s="1" t="s">
        <v>151</v>
      </c>
      <c r="AC9" s="1" t="s">
        <v>154</v>
      </c>
      <c r="AD9" s="1" t="s">
        <v>150</v>
      </c>
      <c r="AE9" s="1" t="s">
        <v>150</v>
      </c>
      <c r="AF9" s="1" t="s">
        <v>149</v>
      </c>
      <c r="AG9" s="1" t="s">
        <v>163</v>
      </c>
      <c r="AH9" s="1" t="s">
        <v>154</v>
      </c>
      <c r="AI9" s="1" t="s">
        <v>151</v>
      </c>
      <c r="AJ9" s="1" t="s">
        <v>153</v>
      </c>
      <c r="AK9" s="1" t="s">
        <v>150</v>
      </c>
    </row>
    <row r="10" spans="1:37" x14ac:dyDescent="0.35">
      <c r="A10" s="1" t="s">
        <v>164</v>
      </c>
      <c r="B10" s="1" t="s">
        <v>165</v>
      </c>
      <c r="C10" s="1" t="s">
        <v>166</v>
      </c>
      <c r="D10" s="1" t="s">
        <v>166</v>
      </c>
      <c r="E10" s="1" t="s">
        <v>167</v>
      </c>
      <c r="F10" s="1" t="s">
        <v>168</v>
      </c>
      <c r="G10" s="1" t="s">
        <v>167</v>
      </c>
      <c r="H10" s="1" t="s">
        <v>167</v>
      </c>
      <c r="I10" s="1" t="s">
        <v>169</v>
      </c>
      <c r="J10" s="1" t="s">
        <v>169</v>
      </c>
      <c r="K10" s="1" t="s">
        <v>170</v>
      </c>
      <c r="L10" s="1" t="s">
        <v>171</v>
      </c>
      <c r="M10" s="1" t="s">
        <v>172</v>
      </c>
      <c r="N10" s="1" t="s">
        <v>165</v>
      </c>
      <c r="O10" s="1" t="s">
        <v>173</v>
      </c>
      <c r="P10" s="1" t="s">
        <v>168</v>
      </c>
      <c r="Q10" s="1" t="s">
        <v>169</v>
      </c>
      <c r="R10" s="1" t="s">
        <v>167</v>
      </c>
      <c r="S10" s="1" t="s">
        <v>173</v>
      </c>
      <c r="T10" s="1" t="s">
        <v>173</v>
      </c>
      <c r="U10" s="1" t="s">
        <v>173</v>
      </c>
      <c r="V10" s="1" t="s">
        <v>169</v>
      </c>
      <c r="W10" s="1" t="s">
        <v>168</v>
      </c>
      <c r="X10" s="1" t="s">
        <v>168</v>
      </c>
      <c r="Y10" s="1" t="s">
        <v>165</v>
      </c>
      <c r="Z10" s="1" t="s">
        <v>168</v>
      </c>
      <c r="AA10" s="1" t="s">
        <v>174</v>
      </c>
      <c r="AB10" s="1" t="s">
        <v>175</v>
      </c>
      <c r="AC10" s="1" t="s">
        <v>167</v>
      </c>
      <c r="AD10" s="1" t="s">
        <v>176</v>
      </c>
      <c r="AE10" s="1" t="s">
        <v>168</v>
      </c>
      <c r="AF10" s="1" t="s">
        <v>167</v>
      </c>
      <c r="AG10" s="1" t="s">
        <v>168</v>
      </c>
      <c r="AH10" s="1" t="s">
        <v>177</v>
      </c>
      <c r="AI10" s="1" t="s">
        <v>166</v>
      </c>
      <c r="AJ10" s="1" t="s">
        <v>178</v>
      </c>
      <c r="AK10" s="1" t="s">
        <v>168</v>
      </c>
    </row>
    <row r="11" spans="1:37" x14ac:dyDescent="0.35">
      <c r="A11" s="1" t="s">
        <v>179</v>
      </c>
      <c r="B11" s="1" t="s">
        <v>180</v>
      </c>
      <c r="C11" s="1" t="s">
        <v>181</v>
      </c>
      <c r="D11" s="1" t="s">
        <v>181</v>
      </c>
      <c r="E11" s="1" t="s">
        <v>182</v>
      </c>
      <c r="F11" s="1" t="s">
        <v>183</v>
      </c>
      <c r="G11" s="1" t="s">
        <v>184</v>
      </c>
      <c r="H11" s="1" t="s">
        <v>182</v>
      </c>
      <c r="I11" s="1" t="s">
        <v>185</v>
      </c>
      <c r="J11" s="1" t="s">
        <v>186</v>
      </c>
      <c r="K11" s="1" t="s">
        <v>187</v>
      </c>
      <c r="L11" s="1" t="s">
        <v>188</v>
      </c>
      <c r="M11" s="1" t="s">
        <v>189</v>
      </c>
      <c r="N11" s="1" t="s">
        <v>190</v>
      </c>
      <c r="O11" s="1" t="s">
        <v>191</v>
      </c>
      <c r="P11" s="1" t="s">
        <v>192</v>
      </c>
      <c r="Q11" s="1" t="s">
        <v>193</v>
      </c>
      <c r="R11" s="1" t="s">
        <v>194</v>
      </c>
      <c r="S11" s="1" t="s">
        <v>195</v>
      </c>
      <c r="T11" s="1" t="s">
        <v>195</v>
      </c>
      <c r="U11" s="1" t="s">
        <v>195</v>
      </c>
      <c r="V11" s="1" t="s">
        <v>196</v>
      </c>
      <c r="W11" s="1" t="s">
        <v>197</v>
      </c>
      <c r="X11" s="1" t="s">
        <v>198</v>
      </c>
      <c r="Y11" s="1" t="s">
        <v>199</v>
      </c>
      <c r="Z11" s="1" t="s">
        <v>200</v>
      </c>
      <c r="AA11" s="1" t="s">
        <v>201</v>
      </c>
      <c r="AB11" s="1" t="s">
        <v>202</v>
      </c>
      <c r="AC11" s="1" t="s">
        <v>203</v>
      </c>
      <c r="AD11" s="1" t="s">
        <v>204</v>
      </c>
      <c r="AE11" s="1" t="s">
        <v>205</v>
      </c>
      <c r="AF11" s="1" t="s">
        <v>206</v>
      </c>
      <c r="AG11" s="1" t="s">
        <v>207</v>
      </c>
      <c r="AH11" s="1" t="s">
        <v>208</v>
      </c>
      <c r="AI11" s="1" t="s">
        <v>209</v>
      </c>
      <c r="AJ11" s="1" t="s">
        <v>210</v>
      </c>
      <c r="AK11" s="1" t="s">
        <v>211</v>
      </c>
    </row>
    <row r="12" spans="1:37" x14ac:dyDescent="0.35">
      <c r="A12" s="1" t="s">
        <v>212</v>
      </c>
      <c r="B12" s="1" t="s">
        <v>213</v>
      </c>
      <c r="C12" s="1" t="s">
        <v>214</v>
      </c>
      <c r="D12" s="1" t="s">
        <v>214</v>
      </c>
      <c r="E12" s="1" t="s">
        <v>215</v>
      </c>
      <c r="F12" s="1" t="s">
        <v>216</v>
      </c>
      <c r="G12" s="1" t="s">
        <v>215</v>
      </c>
      <c r="H12" s="1" t="s">
        <v>215</v>
      </c>
      <c r="I12" s="1" t="s">
        <v>217</v>
      </c>
      <c r="J12" s="1" t="s">
        <v>217</v>
      </c>
      <c r="K12" s="1" t="s">
        <v>218</v>
      </c>
      <c r="L12" s="1" t="s">
        <v>219</v>
      </c>
      <c r="M12" s="1" t="s">
        <v>220</v>
      </c>
      <c r="N12" s="1" t="s">
        <v>221</v>
      </c>
      <c r="O12" s="1" t="s">
        <v>222</v>
      </c>
      <c r="P12" s="1" t="s">
        <v>223</v>
      </c>
      <c r="Q12" s="1" t="s">
        <v>224</v>
      </c>
      <c r="R12" s="1" t="s">
        <v>225</v>
      </c>
      <c r="S12" s="1" t="s">
        <v>226</v>
      </c>
      <c r="T12" s="1" t="s">
        <v>226</v>
      </c>
      <c r="U12" s="1" t="s">
        <v>226</v>
      </c>
      <c r="V12" s="1" t="s">
        <v>227</v>
      </c>
      <c r="W12" s="1" t="s">
        <v>228</v>
      </c>
      <c r="X12" s="1" t="s">
        <v>229</v>
      </c>
      <c r="Y12" s="1" t="s">
        <v>230</v>
      </c>
      <c r="Z12" s="1" t="s">
        <v>231</v>
      </c>
      <c r="AA12" s="1" t="s">
        <v>229</v>
      </c>
      <c r="AB12" s="1" t="s">
        <v>232</v>
      </c>
      <c r="AC12" s="1" t="s">
        <v>233</v>
      </c>
      <c r="AD12" s="1" t="s">
        <v>234</v>
      </c>
      <c r="AE12" s="1" t="s">
        <v>229</v>
      </c>
      <c r="AF12" s="1" t="s">
        <v>235</v>
      </c>
      <c r="AG12" s="1" t="s">
        <v>236</v>
      </c>
      <c r="AH12" s="1" t="s">
        <v>225</v>
      </c>
      <c r="AI12" s="1" t="s">
        <v>237</v>
      </c>
      <c r="AJ12" s="1" t="s">
        <v>238</v>
      </c>
      <c r="AK12" s="1" t="s">
        <v>239</v>
      </c>
    </row>
    <row r="13" spans="1:37" x14ac:dyDescent="0.35">
      <c r="A13" s="1" t="s">
        <v>240</v>
      </c>
      <c r="B13" s="1" t="s">
        <v>167</v>
      </c>
      <c r="C13" s="1" t="s">
        <v>241</v>
      </c>
      <c r="D13" s="1" t="s">
        <v>241</v>
      </c>
      <c r="E13" s="1" t="s">
        <v>242</v>
      </c>
      <c r="F13" s="1" t="s">
        <v>242</v>
      </c>
      <c r="G13" s="1" t="s">
        <v>242</v>
      </c>
      <c r="H13" s="1" t="s">
        <v>243</v>
      </c>
      <c r="I13" s="1" t="s">
        <v>167</v>
      </c>
      <c r="J13" s="1" t="s">
        <v>243</v>
      </c>
      <c r="K13" s="1" t="s">
        <v>242</v>
      </c>
      <c r="L13" s="1" t="s">
        <v>244</v>
      </c>
      <c r="M13" s="1" t="s">
        <v>243</v>
      </c>
      <c r="N13" s="1" t="s">
        <v>167</v>
      </c>
      <c r="O13" s="1" t="s">
        <v>243</v>
      </c>
      <c r="P13" s="1" t="s">
        <v>243</v>
      </c>
      <c r="Q13" s="1" t="s">
        <v>167</v>
      </c>
      <c r="R13" s="1" t="s">
        <v>167</v>
      </c>
      <c r="S13" s="1" t="s">
        <v>167</v>
      </c>
      <c r="T13" s="1" t="s">
        <v>167</v>
      </c>
      <c r="U13" s="1" t="s">
        <v>167</v>
      </c>
      <c r="V13" s="1" t="s">
        <v>243</v>
      </c>
      <c r="W13" s="1" t="s">
        <v>243</v>
      </c>
      <c r="X13" s="1" t="s">
        <v>167</v>
      </c>
      <c r="Y13" s="1" t="s">
        <v>242</v>
      </c>
      <c r="Z13" s="1" t="s">
        <v>243</v>
      </c>
      <c r="AA13" s="1" t="s">
        <v>167</v>
      </c>
      <c r="AB13" s="1" t="s">
        <v>167</v>
      </c>
      <c r="AC13" s="1" t="s">
        <v>243</v>
      </c>
      <c r="AD13" s="1" t="s">
        <v>243</v>
      </c>
      <c r="AE13" s="1" t="s">
        <v>245</v>
      </c>
      <c r="AF13" s="1" t="s">
        <v>167</v>
      </c>
      <c r="AG13" s="1" t="s">
        <v>242</v>
      </c>
      <c r="AH13" s="1" t="s">
        <v>167</v>
      </c>
      <c r="AI13" s="1" t="s">
        <v>243</v>
      </c>
      <c r="AJ13" s="1" t="s">
        <v>167</v>
      </c>
      <c r="AK13" s="1" t="s">
        <v>243</v>
      </c>
    </row>
    <row r="14" spans="1:37" ht="29" x14ac:dyDescent="0.35">
      <c r="A14" s="1" t="s">
        <v>246</v>
      </c>
      <c r="B14" s="1" t="s">
        <v>242</v>
      </c>
      <c r="C14" s="1" t="s">
        <v>243</v>
      </c>
      <c r="D14" s="1" t="s">
        <v>243</v>
      </c>
      <c r="E14" s="1" t="s">
        <v>247</v>
      </c>
      <c r="F14" s="1" t="s">
        <v>242</v>
      </c>
      <c r="G14" s="1" t="s">
        <v>242</v>
      </c>
      <c r="H14" s="1" t="s">
        <v>243</v>
      </c>
      <c r="I14" s="1" t="s">
        <v>242</v>
      </c>
      <c r="J14" s="1" t="s">
        <v>242</v>
      </c>
      <c r="K14" s="1" t="s">
        <v>243</v>
      </c>
      <c r="L14" s="1" t="s">
        <v>243</v>
      </c>
      <c r="M14" s="1" t="s">
        <v>242</v>
      </c>
      <c r="N14" s="1" t="s">
        <v>242</v>
      </c>
      <c r="O14" s="1" t="s">
        <v>242</v>
      </c>
      <c r="P14" s="1" t="s">
        <v>243</v>
      </c>
      <c r="Q14" s="1" t="s">
        <v>167</v>
      </c>
      <c r="R14" s="1" t="s">
        <v>167</v>
      </c>
      <c r="S14" s="1" t="s">
        <v>167</v>
      </c>
      <c r="T14" s="1" t="s">
        <v>167</v>
      </c>
      <c r="U14" s="1" t="s">
        <v>167</v>
      </c>
      <c r="V14" s="1" t="s">
        <v>242</v>
      </c>
      <c r="W14" s="1" t="s">
        <v>243</v>
      </c>
      <c r="X14" s="1" t="s">
        <v>242</v>
      </c>
      <c r="Y14" s="1" t="s">
        <v>243</v>
      </c>
      <c r="Z14" s="1" t="s">
        <v>242</v>
      </c>
      <c r="AA14" s="1" t="s">
        <v>167</v>
      </c>
      <c r="AB14" s="1" t="s">
        <v>243</v>
      </c>
      <c r="AC14" s="1" t="s">
        <v>167</v>
      </c>
      <c r="AD14" s="1" t="s">
        <v>242</v>
      </c>
      <c r="AE14" s="1" t="s">
        <v>245</v>
      </c>
      <c r="AF14" s="1" t="s">
        <v>243</v>
      </c>
      <c r="AG14" s="1" t="s">
        <v>243</v>
      </c>
      <c r="AH14" s="1" t="s">
        <v>242</v>
      </c>
      <c r="AI14" s="1" t="s">
        <v>248</v>
      </c>
      <c r="AJ14" s="1" t="s">
        <v>242</v>
      </c>
      <c r="AK14" s="1" t="s">
        <v>243</v>
      </c>
    </row>
    <row r="15" spans="1:37" x14ac:dyDescent="0.35">
      <c r="A15" s="1" t="s">
        <v>249</v>
      </c>
      <c r="B15" s="1" t="s">
        <v>250</v>
      </c>
      <c r="C15" s="1" t="s">
        <v>251</v>
      </c>
      <c r="D15" s="1" t="s">
        <v>251</v>
      </c>
      <c r="E15" s="1" t="s">
        <v>251</v>
      </c>
      <c r="F15" s="1" t="s">
        <v>252</v>
      </c>
      <c r="G15" s="1" t="s">
        <v>251</v>
      </c>
      <c r="H15" s="1" t="s">
        <v>251</v>
      </c>
      <c r="I15" s="1" t="s">
        <v>251</v>
      </c>
      <c r="J15" s="1" t="s">
        <v>253</v>
      </c>
      <c r="K15" s="1" t="s">
        <v>254</v>
      </c>
      <c r="L15" s="1" t="s">
        <v>255</v>
      </c>
      <c r="M15" s="1" t="s">
        <v>251</v>
      </c>
      <c r="N15" s="1" t="s">
        <v>251</v>
      </c>
      <c r="O15" s="1" t="s">
        <v>253</v>
      </c>
      <c r="P15" s="1" t="s">
        <v>256</v>
      </c>
      <c r="Q15" s="1" t="s">
        <v>257</v>
      </c>
      <c r="R15" s="1" t="s">
        <v>167</v>
      </c>
      <c r="S15" s="1" t="s">
        <v>256</v>
      </c>
      <c r="T15" s="1" t="s">
        <v>256</v>
      </c>
      <c r="U15" s="1" t="s">
        <v>256</v>
      </c>
      <c r="V15" s="1" t="s">
        <v>258</v>
      </c>
      <c r="W15" s="1" t="s">
        <v>251</v>
      </c>
      <c r="X15" s="1" t="s">
        <v>251</v>
      </c>
      <c r="Y15" s="1" t="s">
        <v>259</v>
      </c>
      <c r="Z15" s="1" t="s">
        <v>260</v>
      </c>
      <c r="AA15" s="1" t="s">
        <v>261</v>
      </c>
      <c r="AB15" s="1" t="s">
        <v>262</v>
      </c>
      <c r="AC15" s="1" t="s">
        <v>263</v>
      </c>
      <c r="AD15" s="1" t="s">
        <v>251</v>
      </c>
      <c r="AE15" s="1" t="s">
        <v>264</v>
      </c>
      <c r="AF15" s="1" t="s">
        <v>260</v>
      </c>
      <c r="AG15" s="1" t="s">
        <v>265</v>
      </c>
      <c r="AH15" s="1" t="s">
        <v>253</v>
      </c>
      <c r="AI15" s="1" t="s">
        <v>266</v>
      </c>
      <c r="AJ15" s="1" t="s">
        <v>251</v>
      </c>
      <c r="AK15" s="1" t="s">
        <v>256</v>
      </c>
    </row>
    <row r="16" spans="1:37" x14ac:dyDescent="0.35">
      <c r="A16" s="1" t="s">
        <v>267</v>
      </c>
      <c r="B16" s="1" t="s">
        <v>243</v>
      </c>
      <c r="C16" s="1" t="s">
        <v>242</v>
      </c>
      <c r="D16" s="1" t="s">
        <v>242</v>
      </c>
      <c r="E16" s="1" t="s">
        <v>242</v>
      </c>
      <c r="F16" s="1" t="s">
        <v>242</v>
      </c>
      <c r="G16" s="1" t="s">
        <v>242</v>
      </c>
      <c r="H16" s="1" t="s">
        <v>242</v>
      </c>
      <c r="I16" s="1" t="s">
        <v>242</v>
      </c>
      <c r="J16" s="1" t="s">
        <v>242</v>
      </c>
      <c r="K16" s="1" t="s">
        <v>243</v>
      </c>
      <c r="L16" s="1" t="s">
        <v>268</v>
      </c>
      <c r="M16" s="1" t="s">
        <v>243</v>
      </c>
      <c r="N16" s="1" t="s">
        <v>242</v>
      </c>
      <c r="O16" s="1" t="s">
        <v>242</v>
      </c>
      <c r="P16" s="1" t="s">
        <v>242</v>
      </c>
      <c r="Q16" s="1" t="s">
        <v>242</v>
      </c>
      <c r="R16" s="1" t="s">
        <v>243</v>
      </c>
      <c r="S16" s="1" t="s">
        <v>242</v>
      </c>
      <c r="T16" s="1" t="s">
        <v>242</v>
      </c>
      <c r="U16" s="1" t="s">
        <v>242</v>
      </c>
      <c r="V16" s="1" t="s">
        <v>243</v>
      </c>
      <c r="W16" s="1" t="s">
        <v>243</v>
      </c>
      <c r="X16" s="1" t="s">
        <v>243</v>
      </c>
      <c r="Y16" s="1" t="s">
        <v>243</v>
      </c>
      <c r="Z16" s="1" t="s">
        <v>242</v>
      </c>
      <c r="AA16" s="1" t="s">
        <v>242</v>
      </c>
      <c r="AB16" s="1" t="s">
        <v>242</v>
      </c>
      <c r="AC16" s="1" t="s">
        <v>242</v>
      </c>
      <c r="AD16" s="1" t="s">
        <v>243</v>
      </c>
      <c r="AE16" s="1" t="s">
        <v>269</v>
      </c>
      <c r="AF16" s="1" t="s">
        <v>242</v>
      </c>
      <c r="AG16" s="1" t="s">
        <v>242</v>
      </c>
      <c r="AH16" s="1" t="s">
        <v>243</v>
      </c>
      <c r="AI16" s="1" t="s">
        <v>242</v>
      </c>
      <c r="AJ16" s="1" t="s">
        <v>242</v>
      </c>
      <c r="AK16" s="1" t="s">
        <v>270</v>
      </c>
    </row>
    <row r="17" spans="1:37" x14ac:dyDescent="0.35">
      <c r="A17" s="1" t="s">
        <v>271</v>
      </c>
      <c r="C17" s="1" t="s">
        <v>272</v>
      </c>
      <c r="D17" s="1" t="s">
        <v>272</v>
      </c>
      <c r="E17" s="1" t="s">
        <v>273</v>
      </c>
      <c r="F17" s="1" t="s">
        <v>273</v>
      </c>
      <c r="G17" s="1" t="s">
        <v>274</v>
      </c>
      <c r="H17" s="1" t="s">
        <v>273</v>
      </c>
      <c r="I17" s="1" t="s">
        <v>275</v>
      </c>
      <c r="J17" s="1" t="s">
        <v>275</v>
      </c>
      <c r="N17" s="1" t="s">
        <v>167</v>
      </c>
      <c r="O17" s="1" t="s">
        <v>275</v>
      </c>
      <c r="Q17" s="1" t="s">
        <v>167</v>
      </c>
      <c r="R17" s="1" t="s">
        <v>167</v>
      </c>
      <c r="S17" s="1" t="s">
        <v>276</v>
      </c>
      <c r="T17" s="1" t="s">
        <v>276</v>
      </c>
      <c r="U17" s="1" t="s">
        <v>276</v>
      </c>
      <c r="V17" s="1" t="s">
        <v>277</v>
      </c>
      <c r="W17" s="1" t="s">
        <v>167</v>
      </c>
      <c r="X17" s="1" t="s">
        <v>278</v>
      </c>
      <c r="AA17" s="1" t="s">
        <v>274</v>
      </c>
      <c r="AB17" s="1" t="s">
        <v>275</v>
      </c>
      <c r="AE17" s="1" t="s">
        <v>279</v>
      </c>
      <c r="AF17" s="1" t="s">
        <v>167</v>
      </c>
      <c r="AG17" s="1" t="s">
        <v>275</v>
      </c>
      <c r="AI17" s="1" t="s">
        <v>280</v>
      </c>
      <c r="AJ17" s="1" t="s">
        <v>167</v>
      </c>
      <c r="AK17" s="1" t="s">
        <v>167</v>
      </c>
    </row>
    <row r="18" spans="1:37" ht="29" x14ac:dyDescent="0.35">
      <c r="A18" s="1" t="s">
        <v>281</v>
      </c>
      <c r="B18" s="1" t="s">
        <v>167</v>
      </c>
      <c r="C18" s="1" t="s">
        <v>167</v>
      </c>
      <c r="D18" s="1" t="s">
        <v>167</v>
      </c>
      <c r="E18" s="1" t="s">
        <v>167</v>
      </c>
      <c r="F18" s="1" t="s">
        <v>167</v>
      </c>
      <c r="G18" s="1" t="s">
        <v>167</v>
      </c>
      <c r="H18" s="1" t="s">
        <v>167</v>
      </c>
      <c r="I18" s="1" t="s">
        <v>282</v>
      </c>
      <c r="J18" s="1" t="s">
        <v>283</v>
      </c>
      <c r="K18" s="1" t="s">
        <v>284</v>
      </c>
      <c r="L18" s="1" t="s">
        <v>167</v>
      </c>
      <c r="M18" s="1" t="s">
        <v>285</v>
      </c>
      <c r="N18" s="1" t="s">
        <v>167</v>
      </c>
      <c r="O18" s="1" t="s">
        <v>286</v>
      </c>
      <c r="P18" s="1" t="s">
        <v>287</v>
      </c>
      <c r="Q18" s="1" t="s">
        <v>167</v>
      </c>
      <c r="R18" s="1" t="s">
        <v>167</v>
      </c>
      <c r="S18" s="1" t="s">
        <v>167</v>
      </c>
      <c r="T18" s="1" t="s">
        <v>167</v>
      </c>
      <c r="U18" s="1" t="s">
        <v>167</v>
      </c>
      <c r="V18" s="1" t="s">
        <v>288</v>
      </c>
      <c r="W18" s="1" t="s">
        <v>167</v>
      </c>
      <c r="X18" s="1" t="s">
        <v>167</v>
      </c>
      <c r="Y18" s="1" t="s">
        <v>167</v>
      </c>
      <c r="Z18" s="1" t="s">
        <v>167</v>
      </c>
      <c r="AA18" s="1" t="s">
        <v>167</v>
      </c>
      <c r="AB18" s="1" t="s">
        <v>289</v>
      </c>
      <c r="AC18" s="1" t="s">
        <v>290</v>
      </c>
      <c r="AD18" s="1" t="s">
        <v>291</v>
      </c>
      <c r="AE18" s="1" t="s">
        <v>292</v>
      </c>
      <c r="AF18" s="1" t="s">
        <v>167</v>
      </c>
      <c r="AG18" s="1" t="s">
        <v>293</v>
      </c>
      <c r="AH18" s="1" t="s">
        <v>294</v>
      </c>
      <c r="AI18" s="1" t="s">
        <v>295</v>
      </c>
      <c r="AJ18" s="1" t="s">
        <v>167</v>
      </c>
      <c r="AK18" s="1" t="s">
        <v>296</v>
      </c>
    </row>
    <row r="19" spans="1:37" x14ac:dyDescent="0.35">
      <c r="A19" s="1" t="s">
        <v>297</v>
      </c>
      <c r="B19" s="1" t="s">
        <v>167</v>
      </c>
      <c r="C19" s="1" t="s">
        <v>242</v>
      </c>
      <c r="D19" s="1" t="s">
        <v>242</v>
      </c>
      <c r="E19" s="1" t="s">
        <v>298</v>
      </c>
      <c r="F19" s="1" t="s">
        <v>298</v>
      </c>
      <c r="G19" s="1" t="s">
        <v>167</v>
      </c>
      <c r="H19" s="1" t="s">
        <v>242</v>
      </c>
      <c r="I19" s="1" t="s">
        <v>299</v>
      </c>
      <c r="J19" s="1" t="s">
        <v>242</v>
      </c>
      <c r="K19" s="1" t="s">
        <v>243</v>
      </c>
      <c r="L19" s="1" t="s">
        <v>243</v>
      </c>
      <c r="M19" s="1" t="s">
        <v>299</v>
      </c>
      <c r="N19" s="1" t="s">
        <v>242</v>
      </c>
      <c r="O19" s="1" t="s">
        <v>243</v>
      </c>
      <c r="P19" s="1" t="s">
        <v>243</v>
      </c>
      <c r="Q19" s="1" t="s">
        <v>243</v>
      </c>
      <c r="R19" s="1" t="s">
        <v>243</v>
      </c>
      <c r="S19" s="1" t="s">
        <v>242</v>
      </c>
      <c r="T19" s="1" t="s">
        <v>243</v>
      </c>
      <c r="U19" s="1" t="s">
        <v>243</v>
      </c>
      <c r="V19" s="1" t="s">
        <v>243</v>
      </c>
      <c r="W19" s="1" t="s">
        <v>243</v>
      </c>
      <c r="X19" s="1" t="s">
        <v>242</v>
      </c>
      <c r="Y19" s="1" t="s">
        <v>242</v>
      </c>
      <c r="Z19" s="1" t="s">
        <v>242</v>
      </c>
      <c r="AA19" s="1" t="s">
        <v>243</v>
      </c>
      <c r="AB19" s="1" t="s">
        <v>243</v>
      </c>
      <c r="AC19" s="1" t="s">
        <v>243</v>
      </c>
      <c r="AD19" s="1" t="s">
        <v>243</v>
      </c>
      <c r="AE19" s="1" t="s">
        <v>243</v>
      </c>
      <c r="AF19" s="1" t="s">
        <v>243</v>
      </c>
      <c r="AG19" s="1" t="s">
        <v>242</v>
      </c>
      <c r="AH19" s="1" t="s">
        <v>243</v>
      </c>
      <c r="AI19" s="1" t="s">
        <v>243</v>
      </c>
      <c r="AJ19" s="1" t="s">
        <v>242</v>
      </c>
      <c r="AK19" s="1" t="s">
        <v>243</v>
      </c>
    </row>
    <row r="20" spans="1:37" x14ac:dyDescent="0.35">
      <c r="A20" s="1" t="s">
        <v>300</v>
      </c>
      <c r="B20" s="1" t="s">
        <v>243</v>
      </c>
      <c r="C20" s="1" t="s">
        <v>242</v>
      </c>
      <c r="D20" s="1" t="s">
        <v>243</v>
      </c>
      <c r="E20" s="1" t="s">
        <v>243</v>
      </c>
      <c r="F20" s="1" t="s">
        <v>301</v>
      </c>
      <c r="G20" s="1" t="s">
        <v>302</v>
      </c>
      <c r="H20" s="1" t="s">
        <v>242</v>
      </c>
      <c r="I20" s="1" t="s">
        <v>243</v>
      </c>
      <c r="J20" s="1" t="s">
        <v>243</v>
      </c>
      <c r="K20" s="1" t="s">
        <v>243</v>
      </c>
      <c r="L20" s="1" t="s">
        <v>243</v>
      </c>
      <c r="M20" s="1" t="s">
        <v>243</v>
      </c>
      <c r="N20" s="1" t="s">
        <v>242</v>
      </c>
      <c r="O20" s="1" t="s">
        <v>243</v>
      </c>
      <c r="P20" s="1" t="s">
        <v>243</v>
      </c>
      <c r="Q20" s="1" t="s">
        <v>243</v>
      </c>
      <c r="R20" s="1" t="s">
        <v>243</v>
      </c>
      <c r="S20" s="1" t="s">
        <v>243</v>
      </c>
      <c r="T20" s="1" t="s">
        <v>243</v>
      </c>
      <c r="U20" s="1" t="s">
        <v>243</v>
      </c>
      <c r="V20" s="1" t="s">
        <v>243</v>
      </c>
      <c r="W20" s="1" t="s">
        <v>243</v>
      </c>
      <c r="X20" s="1" t="s">
        <v>242</v>
      </c>
      <c r="Y20" s="1" t="s">
        <v>243</v>
      </c>
      <c r="Z20" s="1" t="s">
        <v>167</v>
      </c>
      <c r="AA20" s="1" t="s">
        <v>243</v>
      </c>
      <c r="AB20" s="1" t="s">
        <v>243</v>
      </c>
      <c r="AC20" s="1" t="s">
        <v>243</v>
      </c>
      <c r="AD20" s="1" t="s">
        <v>243</v>
      </c>
      <c r="AE20" s="1" t="s">
        <v>243</v>
      </c>
      <c r="AF20" s="1" t="s">
        <v>243</v>
      </c>
      <c r="AG20" s="1" t="s">
        <v>243</v>
      </c>
      <c r="AH20" s="1" t="s">
        <v>243</v>
      </c>
      <c r="AI20" s="1" t="s">
        <v>243</v>
      </c>
      <c r="AJ20" s="1" t="s">
        <v>243</v>
      </c>
      <c r="AK20" s="1" t="s">
        <v>243</v>
      </c>
    </row>
    <row r="21" spans="1:37" x14ac:dyDescent="0.35">
      <c r="A21" s="1" t="s">
        <v>303</v>
      </c>
      <c r="B21" s="1" t="s">
        <v>243</v>
      </c>
      <c r="C21" s="1" t="s">
        <v>243</v>
      </c>
      <c r="D21" s="1" t="s">
        <v>243</v>
      </c>
      <c r="E21" s="1" t="s">
        <v>243</v>
      </c>
      <c r="F21" s="1" t="s">
        <v>243</v>
      </c>
      <c r="G21" s="1" t="s">
        <v>243</v>
      </c>
      <c r="H21" s="1" t="s">
        <v>243</v>
      </c>
      <c r="I21" s="1" t="s">
        <v>243</v>
      </c>
      <c r="J21" s="1" t="s">
        <v>242</v>
      </c>
      <c r="K21" s="1" t="s">
        <v>243</v>
      </c>
      <c r="L21" s="1" t="s">
        <v>243</v>
      </c>
      <c r="M21" s="1" t="s">
        <v>243</v>
      </c>
      <c r="N21" s="1" t="s">
        <v>243</v>
      </c>
      <c r="O21" s="1" t="s">
        <v>243</v>
      </c>
      <c r="P21" s="1" t="s">
        <v>243</v>
      </c>
      <c r="Q21" s="1" t="s">
        <v>243</v>
      </c>
      <c r="R21" s="1" t="s">
        <v>243</v>
      </c>
      <c r="S21" s="1" t="s">
        <v>243</v>
      </c>
      <c r="T21" s="1" t="s">
        <v>243</v>
      </c>
      <c r="U21" s="1" t="s">
        <v>243</v>
      </c>
      <c r="V21" s="1" t="s">
        <v>243</v>
      </c>
      <c r="W21" s="1" t="s">
        <v>243</v>
      </c>
      <c r="X21" s="1" t="s">
        <v>242</v>
      </c>
      <c r="Y21" s="1" t="s">
        <v>242</v>
      </c>
      <c r="Z21" s="1" t="s">
        <v>242</v>
      </c>
      <c r="AA21" s="1" t="s">
        <v>243</v>
      </c>
      <c r="AB21" s="1" t="s">
        <v>243</v>
      </c>
      <c r="AC21" s="1" t="s">
        <v>243</v>
      </c>
      <c r="AD21" s="1" t="s">
        <v>243</v>
      </c>
      <c r="AE21" s="1" t="s">
        <v>242</v>
      </c>
      <c r="AF21" s="1" t="s">
        <v>243</v>
      </c>
      <c r="AG21" s="1" t="s">
        <v>243</v>
      </c>
      <c r="AH21" s="1" t="s">
        <v>243</v>
      </c>
      <c r="AI21" s="1" t="s">
        <v>243</v>
      </c>
      <c r="AJ21" s="1" t="s">
        <v>243</v>
      </c>
      <c r="AK21" s="1" t="s">
        <v>243</v>
      </c>
    </row>
    <row r="22" spans="1:37" x14ac:dyDescent="0.35">
      <c r="A22" s="1" t="s">
        <v>304</v>
      </c>
      <c r="B22" s="1" t="s">
        <v>243</v>
      </c>
      <c r="C22" s="1" t="s">
        <v>167</v>
      </c>
      <c r="D22" s="1" t="s">
        <v>243</v>
      </c>
      <c r="E22" s="1" t="s">
        <v>243</v>
      </c>
      <c r="F22" s="1" t="s">
        <v>167</v>
      </c>
      <c r="G22" s="1" t="s">
        <v>243</v>
      </c>
      <c r="H22" s="1" t="s">
        <v>242</v>
      </c>
      <c r="I22" s="1" t="s">
        <v>242</v>
      </c>
      <c r="J22" s="1" t="s">
        <v>242</v>
      </c>
      <c r="K22" s="1" t="s">
        <v>243</v>
      </c>
      <c r="L22" s="1" t="s">
        <v>305</v>
      </c>
      <c r="M22" s="1" t="s">
        <v>242</v>
      </c>
      <c r="N22" s="1" t="s">
        <v>306</v>
      </c>
      <c r="O22" s="1" t="s">
        <v>243</v>
      </c>
      <c r="P22" s="1" t="s">
        <v>242</v>
      </c>
      <c r="Q22" s="1" t="s">
        <v>243</v>
      </c>
      <c r="R22" s="1" t="s">
        <v>243</v>
      </c>
      <c r="S22" s="1" t="s">
        <v>242</v>
      </c>
      <c r="T22" s="1" t="s">
        <v>242</v>
      </c>
      <c r="U22" s="1" t="s">
        <v>243</v>
      </c>
      <c r="V22" s="1" t="s">
        <v>243</v>
      </c>
      <c r="W22" s="1" t="s">
        <v>243</v>
      </c>
      <c r="X22" s="1" t="s">
        <v>242</v>
      </c>
      <c r="Y22" s="1" t="s">
        <v>243</v>
      </c>
      <c r="Z22" s="1" t="s">
        <v>307</v>
      </c>
      <c r="AA22" s="1" t="s">
        <v>167</v>
      </c>
      <c r="AB22" s="1" t="s">
        <v>243</v>
      </c>
      <c r="AC22" s="1" t="s">
        <v>167</v>
      </c>
      <c r="AD22" s="1" t="s">
        <v>243</v>
      </c>
      <c r="AE22" s="1" t="s">
        <v>242</v>
      </c>
      <c r="AF22" s="1" t="s">
        <v>243</v>
      </c>
      <c r="AG22" s="1" t="s">
        <v>242</v>
      </c>
      <c r="AH22" s="1" t="s">
        <v>308</v>
      </c>
      <c r="AI22" s="1" t="s">
        <v>243</v>
      </c>
      <c r="AJ22" s="1" t="s">
        <v>167</v>
      </c>
      <c r="AK22" s="1" t="s">
        <v>243</v>
      </c>
    </row>
    <row r="23" spans="1:37" x14ac:dyDescent="0.35">
      <c r="A23" s="1" t="s">
        <v>309</v>
      </c>
      <c r="B23" s="1" t="s">
        <v>310</v>
      </c>
      <c r="C23" s="1" t="s">
        <v>310</v>
      </c>
      <c r="D23" s="1" t="s">
        <v>310</v>
      </c>
      <c r="E23" s="1" t="s">
        <v>311</v>
      </c>
      <c r="F23" s="1" t="s">
        <v>311</v>
      </c>
      <c r="G23" s="1" t="s">
        <v>311</v>
      </c>
      <c r="H23" s="1" t="s">
        <v>311</v>
      </c>
      <c r="I23" s="1" t="s">
        <v>310</v>
      </c>
      <c r="J23" s="1" t="s">
        <v>310</v>
      </c>
      <c r="K23" s="1" t="s">
        <v>311</v>
      </c>
      <c r="L23" s="1" t="s">
        <v>312</v>
      </c>
      <c r="M23" s="1" t="s">
        <v>310</v>
      </c>
      <c r="N23" s="1" t="s">
        <v>311</v>
      </c>
      <c r="O23" s="1" t="s">
        <v>311</v>
      </c>
      <c r="P23" s="1" t="s">
        <v>313</v>
      </c>
      <c r="Q23" s="1" t="s">
        <v>310</v>
      </c>
      <c r="R23" s="1" t="s">
        <v>310</v>
      </c>
      <c r="S23" s="1" t="s">
        <v>310</v>
      </c>
      <c r="T23" s="1" t="s">
        <v>310</v>
      </c>
      <c r="U23" s="1" t="s">
        <v>310</v>
      </c>
      <c r="V23" s="1" t="s">
        <v>312</v>
      </c>
      <c r="W23" s="1" t="s">
        <v>310</v>
      </c>
      <c r="X23" s="1" t="s">
        <v>313</v>
      </c>
      <c r="Y23" s="1" t="s">
        <v>314</v>
      </c>
      <c r="Z23" s="1" t="s">
        <v>311</v>
      </c>
      <c r="AA23" s="1" t="s">
        <v>312</v>
      </c>
      <c r="AB23" s="1" t="s">
        <v>310</v>
      </c>
      <c r="AC23" s="1" t="s">
        <v>310</v>
      </c>
      <c r="AD23" s="1" t="s">
        <v>311</v>
      </c>
      <c r="AE23" s="1" t="s">
        <v>312</v>
      </c>
      <c r="AF23" s="1" t="s">
        <v>311</v>
      </c>
      <c r="AG23" s="1" t="s">
        <v>311</v>
      </c>
      <c r="AH23" s="1" t="s">
        <v>315</v>
      </c>
      <c r="AI23" s="1" t="s">
        <v>310</v>
      </c>
      <c r="AJ23" s="1" t="s">
        <v>310</v>
      </c>
      <c r="AK23" s="1" t="s">
        <v>316</v>
      </c>
    </row>
    <row r="24" spans="1:37" ht="29" x14ac:dyDescent="0.35">
      <c r="A24" s="1" t="s">
        <v>317</v>
      </c>
      <c r="B24" s="1" t="s">
        <v>318</v>
      </c>
      <c r="C24" s="1" t="s">
        <v>319</v>
      </c>
      <c r="D24" s="1" t="s">
        <v>319</v>
      </c>
      <c r="E24" s="1" t="s">
        <v>320</v>
      </c>
      <c r="F24" s="1" t="s">
        <v>320</v>
      </c>
      <c r="G24" s="1" t="s">
        <v>320</v>
      </c>
      <c r="H24" s="1" t="s">
        <v>320</v>
      </c>
      <c r="I24" s="1" t="s">
        <v>321</v>
      </c>
      <c r="J24" s="1" t="s">
        <v>321</v>
      </c>
      <c r="K24" s="1" t="s">
        <v>322</v>
      </c>
      <c r="L24" s="1" t="s">
        <v>323</v>
      </c>
      <c r="M24" s="1" t="s">
        <v>324</v>
      </c>
      <c r="N24" s="1" t="s">
        <v>323</v>
      </c>
      <c r="O24" s="1" t="s">
        <v>325</v>
      </c>
      <c r="P24" s="1" t="s">
        <v>326</v>
      </c>
      <c r="Q24" s="1" t="s">
        <v>327</v>
      </c>
      <c r="R24" s="1" t="s">
        <v>328</v>
      </c>
      <c r="S24" s="1" t="s">
        <v>329</v>
      </c>
      <c r="T24" s="1" t="s">
        <v>329</v>
      </c>
      <c r="U24" s="1" t="s">
        <v>329</v>
      </c>
      <c r="V24" s="1" t="s">
        <v>330</v>
      </c>
      <c r="W24" s="1" t="s">
        <v>331</v>
      </c>
      <c r="X24" s="1" t="s">
        <v>331</v>
      </c>
      <c r="Y24" s="1" t="s">
        <v>332</v>
      </c>
      <c r="Z24" s="1" t="s">
        <v>333</v>
      </c>
      <c r="AA24" s="1" t="s">
        <v>334</v>
      </c>
      <c r="AB24" s="1" t="s">
        <v>335</v>
      </c>
      <c r="AC24" s="1" t="s">
        <v>336</v>
      </c>
      <c r="AD24" s="1" t="s">
        <v>337</v>
      </c>
      <c r="AE24" s="1" t="s">
        <v>338</v>
      </c>
      <c r="AF24" s="1" t="s">
        <v>339</v>
      </c>
      <c r="AG24" s="1" t="s">
        <v>340</v>
      </c>
      <c r="AH24" s="1" t="s">
        <v>341</v>
      </c>
      <c r="AI24" s="1" t="s">
        <v>342</v>
      </c>
      <c r="AJ24" s="1" t="s">
        <v>342</v>
      </c>
      <c r="AK24" s="1" t="s">
        <v>343</v>
      </c>
    </row>
    <row r="25" spans="1:37" x14ac:dyDescent="0.35">
      <c r="A25" s="1" t="s">
        <v>344</v>
      </c>
      <c r="B25" s="1" t="s">
        <v>242</v>
      </c>
      <c r="C25" s="1" t="s">
        <v>242</v>
      </c>
      <c r="D25" s="1" t="s">
        <v>242</v>
      </c>
      <c r="E25" s="1" t="s">
        <v>242</v>
      </c>
      <c r="F25" s="1" t="s">
        <v>243</v>
      </c>
      <c r="G25" s="1" t="s">
        <v>242</v>
      </c>
      <c r="H25" s="1" t="s">
        <v>242</v>
      </c>
      <c r="I25" s="1" t="s">
        <v>242</v>
      </c>
      <c r="J25" s="1" t="s">
        <v>242</v>
      </c>
      <c r="K25" s="1" t="s">
        <v>242</v>
      </c>
      <c r="L25" s="1" t="s">
        <v>242</v>
      </c>
      <c r="M25" s="1" t="s">
        <v>242</v>
      </c>
      <c r="N25" s="1" t="s">
        <v>242</v>
      </c>
      <c r="O25" s="1" t="s">
        <v>242</v>
      </c>
      <c r="P25" s="1" t="s">
        <v>242</v>
      </c>
      <c r="Q25" s="1" t="s">
        <v>242</v>
      </c>
      <c r="R25" s="1" t="s">
        <v>242</v>
      </c>
      <c r="S25" s="1" t="s">
        <v>242</v>
      </c>
      <c r="T25" s="1" t="s">
        <v>242</v>
      </c>
      <c r="U25" s="1" t="s">
        <v>242</v>
      </c>
      <c r="V25" s="1" t="s">
        <v>242</v>
      </c>
      <c r="W25" s="1" t="s">
        <v>242</v>
      </c>
      <c r="X25" s="1" t="s">
        <v>242</v>
      </c>
      <c r="Y25" s="1" t="s">
        <v>242</v>
      </c>
      <c r="Z25" s="1" t="s">
        <v>242</v>
      </c>
      <c r="AA25" s="1" t="s">
        <v>242</v>
      </c>
      <c r="AB25" s="1" t="s">
        <v>242</v>
      </c>
      <c r="AC25" s="1" t="s">
        <v>242</v>
      </c>
      <c r="AD25" s="1" t="s">
        <v>242</v>
      </c>
      <c r="AE25" s="1" t="s">
        <v>242</v>
      </c>
      <c r="AF25" s="1" t="s">
        <v>242</v>
      </c>
      <c r="AG25" s="1" t="s">
        <v>242</v>
      </c>
      <c r="AH25" s="1" t="s">
        <v>242</v>
      </c>
      <c r="AI25" s="1" t="s">
        <v>242</v>
      </c>
      <c r="AJ25" s="1" t="s">
        <v>243</v>
      </c>
      <c r="AK25" s="1" t="s">
        <v>242</v>
      </c>
    </row>
    <row r="26" spans="1:37" x14ac:dyDescent="0.35">
      <c r="A26" s="1" t="s">
        <v>345</v>
      </c>
      <c r="B26" s="1" t="s">
        <v>346</v>
      </c>
      <c r="C26" s="1" t="s">
        <v>347</v>
      </c>
      <c r="D26" s="1" t="s">
        <v>347</v>
      </c>
      <c r="E26" s="1" t="s">
        <v>347</v>
      </c>
      <c r="F26" s="1" t="s">
        <v>347</v>
      </c>
      <c r="G26" s="1" t="s">
        <v>347</v>
      </c>
      <c r="H26" s="1" t="s">
        <v>347</v>
      </c>
      <c r="I26" s="1" t="s">
        <v>346</v>
      </c>
      <c r="J26" s="1" t="s">
        <v>346</v>
      </c>
      <c r="K26" s="1" t="s">
        <v>346</v>
      </c>
      <c r="L26" s="1" t="s">
        <v>347</v>
      </c>
      <c r="M26" s="1" t="s">
        <v>346</v>
      </c>
      <c r="N26" s="1" t="s">
        <v>347</v>
      </c>
      <c r="O26" s="1" t="s">
        <v>347</v>
      </c>
      <c r="P26" s="1">
        <v>2</v>
      </c>
      <c r="Q26" s="1" t="s">
        <v>346</v>
      </c>
      <c r="R26" s="1" t="s">
        <v>346</v>
      </c>
      <c r="S26" s="1" t="s">
        <v>347</v>
      </c>
      <c r="T26" s="1" t="s">
        <v>347</v>
      </c>
      <c r="U26" s="1" t="s">
        <v>347</v>
      </c>
      <c r="V26" s="1" t="s">
        <v>346</v>
      </c>
      <c r="W26" s="1" t="s">
        <v>347</v>
      </c>
      <c r="X26" s="1" t="s">
        <v>347</v>
      </c>
      <c r="Y26" s="1" t="s">
        <v>348</v>
      </c>
      <c r="Z26" s="1" t="s">
        <v>347</v>
      </c>
      <c r="AA26" s="1" t="s">
        <v>349</v>
      </c>
      <c r="AB26" s="1" t="s">
        <v>346</v>
      </c>
      <c r="AC26" s="1" t="s">
        <v>346</v>
      </c>
      <c r="AD26" s="1" t="s">
        <v>346</v>
      </c>
      <c r="AE26" s="1" t="s">
        <v>346</v>
      </c>
      <c r="AF26" s="1" t="s">
        <v>346</v>
      </c>
      <c r="AG26" s="1" t="s">
        <v>348</v>
      </c>
      <c r="AH26" s="1" t="s">
        <v>349</v>
      </c>
      <c r="AI26" s="1" t="s">
        <v>346</v>
      </c>
      <c r="AJ26" s="1" t="s">
        <v>346</v>
      </c>
      <c r="AK26" s="1" t="s">
        <v>346</v>
      </c>
    </row>
    <row r="27" spans="1:37" ht="58" x14ac:dyDescent="0.35">
      <c r="A27" s="1" t="s">
        <v>350</v>
      </c>
      <c r="K27" s="1" t="s">
        <v>351</v>
      </c>
      <c r="L27" s="1" t="s">
        <v>352</v>
      </c>
      <c r="AC27" s="1" t="s">
        <v>353</v>
      </c>
      <c r="AK27" s="1" t="s">
        <v>354</v>
      </c>
    </row>
    <row r="28" spans="1:37" x14ac:dyDescent="0.35">
      <c r="A28" s="1" t="s">
        <v>355</v>
      </c>
      <c r="B28" s="2" t="str">
        <f>HYPERLINK("https://www.solarquotes.com.au/wp-content/uploads/2022/10/abb-terra-wallbox.pdf","Yes")</f>
        <v>Yes</v>
      </c>
      <c r="C28" s="2" t="str">
        <f>HYPERLINK("https://www.solarquotes.com.au/wp-content/uploads/2022/10/wallbox-enext-eng.pdf","Yes")</f>
        <v>Yes</v>
      </c>
      <c r="D28" s="2" t="str">
        <f>HYPERLINK("https://www.solarquotes.com.au/wp-content/uploads/2023/02/wallbox-enextelite-eng.pdf","Yes")</f>
        <v>Yes</v>
      </c>
      <c r="E28" s="2" t="str">
        <f>HYPERLINK("https://www.solarquotes.com.au/wp-content/uploads/2022/05/delta-ac-max.pdf","Yes")</f>
        <v>Yes</v>
      </c>
      <c r="F28" s="2" t="str">
        <f>HYPERLINK("https://www.solarquotes.com.au/wp-content/uploads/2022/05/delta-v2x.pdf","Yes")</f>
        <v>Yes</v>
      </c>
      <c r="G28" s="2" t="str">
        <f>HYPERLINK("https://www.solarquotes.com.au/wp-content/uploads/2023/02/Delta-ac-mini-plus.pdf","Yes")</f>
        <v>Yes</v>
      </c>
      <c r="H28" s="2" t="str">
        <f>HYPERLINK("https://www.solarquotes.com.au/wp-content/uploads/2022/05/delta-ac-max.pdf","Yes")</f>
        <v>Yes</v>
      </c>
      <c r="I28" s="2" t="str">
        <f>HYPERLINK("https://www.solarquotes.com.au/wp-content/uploads/2022/05/EO-Mini-Pro-Datasheet.pdf","Yes")</f>
        <v>Yes</v>
      </c>
      <c r="J28" s="2" t="str">
        <f>HYPERLINK("https://www.solarquotes.com.au/wp-content/uploads/2022/05/eo-basic.pdf","Yes")</f>
        <v>Yes</v>
      </c>
      <c r="K28" s="2" t="str">
        <f>HYPERLINK("https://www.solarquotes.com.au/wp-content/uploads/2023/06/evnex-e2.pdf","Yes")</f>
        <v>Yes</v>
      </c>
      <c r="L28" s="2" t="str">
        <f>HYPERLINK("https://www.solarquotes.com.au/wp-content/uploads/2023/05/EVOS_Data_sheet_300522_FA_334c2db306.pdf","Yes")</f>
        <v>Yes</v>
      </c>
      <c r="M28" s="2" t="str">
        <f>HYPERLINK("https://www.solarquotes.com.au/wp-content/uploads/2022/06/Huzzah-Pro-Type-2-22kW-with-Charging-Cable-Draft-1.pdf","Yes")</f>
        <v>Yes</v>
      </c>
      <c r="N28" s="2" t="str">
        <f>HYPERLINK("https://www.solarquotes.com.au/wp-content/uploads/2022/05/fimer-flexa-wallbox.pdf","Yes")</f>
        <v>Yes</v>
      </c>
      <c r="O28" s="2" t="str">
        <f>HYPERLINK("https://www.solarquotes.com.au/wp-content/uploads/2022/05/SE_DS_Fronius_Wattpilot_EN_AU.pdf","Yes")</f>
        <v>Yes</v>
      </c>
      <c r="P28" s="2" t="str">
        <f>HYPERLINK("https://www.solarquotes.com.au/wp-content/uploads/2023/06/GW_HCA-Series-EV-Charger_Datasheet-AU.pdf","Yes")</f>
        <v>Yes</v>
      </c>
      <c r="Q28" s="2" t="str">
        <f>HYPERLINK("https://www.solarquotes.com.au/wp-content/uploads/2022/05/HYPV-Home-TechSheet-2.0_UKv1.1.pdf","Yes")</f>
        <v>Yes</v>
      </c>
      <c r="R28" s="2" t="str">
        <f>HYPERLINK("https://www.solarquotes.com.au/wp-content/uploads/2022/05/jetcharge-chargemate.pdf","Yes")</f>
        <v>Yes</v>
      </c>
      <c r="S28" s="2" t="str">
        <f>HYPERLINK("https://www.solarquotes.com.au/wp-content/uploads/2022/05/kecontact-p30-datasheet.pdf","Yes")</f>
        <v>Yes</v>
      </c>
      <c r="T28" s="2" t="str">
        <f>HYPERLINK("https://www.solarquotes.com.au/wp-content/uploads/2022/05/kecontact-p30-datasheet.pdf","Yes")</f>
        <v>Yes</v>
      </c>
      <c r="U28" s="2" t="str">
        <f>HYPERLINK("https://www.solarquotes.com.au/wp-content/uploads/2022/05/kecontact-p30-datasheet.pdf","Yes")</f>
        <v>Yes</v>
      </c>
      <c r="V28" s="2" t="str">
        <f>HYPERLINK("https://www.solarquotes.com.au/wp-content/uploads/2022/05/zappi-data-sheet.pdf","Yes")</f>
        <v>Yes</v>
      </c>
      <c r="W28" s="2" t="str">
        <f>HYPERLINK("https://www.solarquotes.com.au/wp-content/uploads/2022/05/Ocular-IQ-Wallbox-Datasheet-1.pdf","Yes")</f>
        <v>Yes</v>
      </c>
      <c r="X28" s="2" t="str">
        <f>HYPERLINK("https://www.solarquotes.com.au/wp-content/uploads/2022/05/Ocular-Home-Datasheet-1.pdf","Yes")</f>
        <v>Yes</v>
      </c>
      <c r="Y28" s="2" t="str">
        <f>HYPERLINK("https://www.solarquotes.com.au/wp-content/uploads/2022/08/scame-ev-charger.pdf","Yes")</f>
        <v>Yes</v>
      </c>
      <c r="Z28" s="2" t="str">
        <f>HYPERLINK("https://www.solarquotes.com.au/wp-content/uploads/2022/05/evlink-home-spec.pdf","Yes")</f>
        <v>Yes</v>
      </c>
      <c r="AA28" s="2" t="str">
        <f>HYPERLINK("https://www.solarquotes.com.au/wp-content/uploads/2023/05/sma-ev-charger.pdf","Yes")</f>
        <v>Yes</v>
      </c>
      <c r="AB28" s="2" t="str">
        <f>HYPERLINK("https://www.solarquotes.com.au/wp-content/uploads/2022/05/smappee-ev-wall.pdf","Yes")</f>
        <v>Yes</v>
      </c>
      <c r="AC28" s="2" t="str">
        <f>HYPERLINK("https://www.solarquotes.com.au/wp-content/uploads/2022/11/SolarEdge-Home-EV-Charger_DS-AUS-NZ_10_2022.pdf","Yes")</f>
        <v>Yes</v>
      </c>
      <c r="AD28" s="2" t="str">
        <f>HYPERLINK("https://www.solarquotes.com.au/wp-content/uploads/2022/06/Solis-Ev-Link-Data-Sheet-2.jpg","Yes")</f>
        <v>Yes</v>
      </c>
      <c r="AE28" s="2" t="str">
        <f>HYPERLINK("https://www.solarquotes.com.au/wp-content/uploads/2023/08/EV-Charger-Datasheet.pdf","Yes")</f>
        <v>Yes</v>
      </c>
      <c r="AF28" s="2" t="str">
        <f>HYPERLINK("https://www.solarquotes.com.au/wp-content/uploads/2023/11/teltocharge-datasheet.pdf","Yes")</f>
        <v>Yes</v>
      </c>
      <c r="AG28" s="2" t="str">
        <f>HYPERLINK("https://www.solarquotes.com.au/wp-content/uploads/2022/05/tesla-gen3-spec.pdf","Yes")</f>
        <v>Yes</v>
      </c>
      <c r="AH28" s="2" t="str">
        <f>HYPERLINK("https://www.solarquotes.com.au/wp-content/uploads/2023/01/Victron-ev-charging-station.pdf","Yes")</f>
        <v>Yes</v>
      </c>
      <c r="AI28" s="2" t="str">
        <f>HYPERLINK("https://www.solarquotes.com.au/wp-content/uploads/2022/05/Pulsar-Plus-datasheet-NA_EN.pdf","Yes")</f>
        <v>Yes</v>
      </c>
      <c r="AJ28" s="2" t="str">
        <f>HYPERLINK("https://www.solarquotes.com.au/wp-content/uploads/2022/10/Quasar_Datasheet_English.pdf","Yes")</f>
        <v>Yes</v>
      </c>
      <c r="AK28" s="2" t="str">
        <f>HYPERLINK("https://www.solarquotes.com.au/wp-content/uploads/2022/08/ZJ-beny.pdf","Yes")</f>
        <v>Yes</v>
      </c>
    </row>
    <row r="29" spans="1:37" x14ac:dyDescent="0.35">
      <c r="A29" s="1" t="s">
        <v>356</v>
      </c>
      <c r="B29" s="2" t="str">
        <f>HYPERLINK("https://www.solarquotes.com.au/wp-content/uploads/2022/10/abb-evcharger-warranty.pdf","Yes")</f>
        <v>Yes</v>
      </c>
      <c r="C29" s="2" t="str">
        <f>HYPERLINK("https://www.solarquotes.com.au/wp-content/uploads/2023/02/E-Station_Warranty_Statement_2022.pdf","Yes")</f>
        <v>Yes</v>
      </c>
      <c r="D29" s="2" t="str">
        <f>HYPERLINK("https://www.solarquotes.com.au/wp-content/uploads/2023/02/E-Station_Warranty_Statement_2022.pdf","Yes")</f>
        <v>Yes</v>
      </c>
      <c r="E29" s="2" t="str">
        <f>HYPERLINK("https://www.solarquotes.com.au/wp-content/uploads/2022/05/delta-ev-charger-warranty.pdf","Yes")</f>
        <v>Yes</v>
      </c>
      <c r="F29" s="2" t="str">
        <f>HYPERLINK("https://www.solarquotes.com.au/wp-content/uploads/2022/05/delta-ev-charger-warranty.pdf","Yes")</f>
        <v>Yes</v>
      </c>
      <c r="G29" s="2" t="str">
        <f>HYPERLINK("https://www.solarquotes.com.au/wp-content/uploads/2022/05/delta-ev-charger-warranty.pdf","Yes")</f>
        <v>Yes</v>
      </c>
      <c r="H29" s="2" t="str">
        <f>HYPERLINK("https://www.solarquotes.com.au/wp-content/uploads/2022/05/delta-ev-charger-warranty.pdf","Yes")</f>
        <v>Yes</v>
      </c>
      <c r="I29" s="1" t="s">
        <v>242</v>
      </c>
      <c r="J29" s="1" t="s">
        <v>242</v>
      </c>
      <c r="K29" s="2" t="str">
        <f>HYPERLINK("https://www.solarquotes.com.au/wp-content/uploads/2022/05/evnex-warranty.pdf","Yes")</f>
        <v>Yes</v>
      </c>
      <c r="L29" s="2" t="str">
        <f>HYPERLINK("https://www.solarquotes.com.au/wp-content/uploads/2023/05/EVOS-warranty.pdf","Yes")</f>
        <v>Yes</v>
      </c>
      <c r="M29" s="2" t="str">
        <f>HYPERLINK("https://www.solarquotes.com.au/wp-content/uploads/2022/06/EVTEK-CHARGER-WARRANTY-CARD-3-YEARS_.pdf","Yes")</f>
        <v>Yes</v>
      </c>
      <c r="N29" s="2" t="str">
        <f>HYPERLINK("https://www.solarquotes.com.au/wp-content/uploads/2022/05/FIMER-EVI-Warranty-Terms-and-Conditions-2021_1-ENG-FINAL-R1.pdf","Yes")</f>
        <v>Yes</v>
      </c>
      <c r="O29" s="2" t="str">
        <f>HYPERLINK("https://www.solarquotes.com.au/wp-content/uploads/2022/05/SE_Terms-of-Warranty_EN_AU_55.pdf","Yes")</f>
        <v>Yes</v>
      </c>
      <c r="P29" s="2" t="str">
        <f>HYPERLINK("https://www.solarquotes.com.au/wp-content/uploads/2023/06/goodwe-evcharger-warranty.pdf","Yes")</f>
        <v>Yes</v>
      </c>
      <c r="Q29" s="1" t="s">
        <v>242</v>
      </c>
      <c r="R29" s="1" t="s">
        <v>242</v>
      </c>
      <c r="S29" s="1" t="s">
        <v>242</v>
      </c>
      <c r="T29" s="1" t="s">
        <v>242</v>
      </c>
      <c r="U29" s="1" t="s">
        <v>242</v>
      </c>
      <c r="V29" s="1" t="s">
        <v>242</v>
      </c>
      <c r="W29" s="1" t="s">
        <v>242</v>
      </c>
      <c r="X29" s="1" t="s">
        <v>242</v>
      </c>
      <c r="Y29" s="1" t="s">
        <v>242</v>
      </c>
      <c r="Z29" s="2" t="str">
        <f>HYPERLINK("https://www.solarquotes.com.au/wp-content/uploads/2022/05/Schneider-Electric-Standard-Terms-and-Conditions-of-Sale-January-2023-version-18-Australia.pdf","Yes")</f>
        <v>Yes</v>
      </c>
      <c r="AA29" s="2" t="str">
        <f>HYPERLINK("https://www.solarquotes.com.au/wp-content/uploads/2023/05/sma-limited-factory-warranty.pdf","Yes")</f>
        <v>Yes</v>
      </c>
      <c r="AB29" s="1" t="s">
        <v>242</v>
      </c>
      <c r="AC29" s="1" t="s">
        <v>242</v>
      </c>
      <c r="AD29" s="1" t="s">
        <v>242</v>
      </c>
      <c r="AE29" s="2" t="str">
        <f>HYPERLINK("https://www.solarquotes.com.au/wp-content/uploads/2023/08/EVCSTR010-Manual.pdf","Yes")</f>
        <v>Yes</v>
      </c>
      <c r="AF29" s="1" t="s">
        <v>242</v>
      </c>
      <c r="AG29" s="2" t="str">
        <f>HYPERLINK("https://www.solarquotes.com.au/wp-content/uploads/2022/05/tesla-wall-connector-warranty.pdf","Yes")</f>
        <v>Yes</v>
      </c>
      <c r="AH29" s="2" t="str">
        <f>HYPERLINK("https://www.solarquotes.com.au/wp-content/uploads/2023/01/Victron-Energy-Limited-Warranty-Policy.pdf","Yes")</f>
        <v>Yes</v>
      </c>
      <c r="AI29" s="1" t="s">
        <v>242</v>
      </c>
      <c r="AJ29" s="1" t="s">
        <v>242</v>
      </c>
      <c r="AK29" s="2" t="str">
        <f>HYPERLINK("https://www.solarquotes.com.au/wp-content/uploads/2022/08/zj-beny-warranty.pdf","Yes")</f>
        <v>Yes</v>
      </c>
    </row>
    <row r="30" spans="1:37" x14ac:dyDescent="0.35">
      <c r="A30" s="1" t="s">
        <v>357</v>
      </c>
      <c r="B30" s="2" t="str">
        <f>HYPERLINK("https://www.solarquotes.com.au/inverters/abb-review.html","Here")</f>
        <v>Here</v>
      </c>
      <c r="C30" s="2" t="str">
        <f>HYPERLINK("https://www.chargestar.com.au/enext/","Here")</f>
        <v>Here</v>
      </c>
      <c r="D30" s="2" t="str">
        <f>HYPERLINK("https://www.chargestar.com.au/enext/","Here")</f>
        <v>Here</v>
      </c>
      <c r="E30" s="2" t="str">
        <f>HYPERLINK("https://www.solarquotes.com.au/inverters/delta-review.html","Here")</f>
        <v>Here</v>
      </c>
      <c r="F30" s="2" t="str">
        <f>HYPERLINK("https://www.solarquotes.com.au/inverters/delta-review.html","Here")</f>
        <v>Here</v>
      </c>
      <c r="G30" s="2" t="str">
        <f>HYPERLINK("https://www.solarquotes.com.au/inverters/delta-review.html","Here")</f>
        <v>Here</v>
      </c>
      <c r="H30" s="2" t="str">
        <f>HYPERLINK("https://www.solarquotes.com.au/inverters/delta-review.html","Here")</f>
        <v>Here</v>
      </c>
      <c r="I30" s="2" t="str">
        <f>HYPERLINK("https://www.eocharging.com/australia","Here")</f>
        <v>Here</v>
      </c>
      <c r="J30" s="2" t="str">
        <f>HYPERLINK("https://www.eocharging.com/australia","Here")</f>
        <v>Here</v>
      </c>
      <c r="K30" s="2" t="str">
        <f>HYPERLINK("https://www.evnex.com/","Here")</f>
        <v>Here</v>
      </c>
      <c r="L30" s="2" t="str">
        <f>HYPERLINK("https://evos.com.au/","Here")</f>
        <v>Here</v>
      </c>
      <c r="M30" s="2" t="str">
        <f>HYPERLINK("https://evtekchargers.com.au/","Here")</f>
        <v>Here</v>
      </c>
      <c r="N30" s="2" t="str">
        <f>HYPERLINK("https://www.fimer.com/e-mobility","Here")</f>
        <v>Here</v>
      </c>
      <c r="O30" s="2" t="str">
        <f>HYPERLINK("https://www.solarquotes.com.au/inverters/fronius-review.html","Here")</f>
        <v>Here</v>
      </c>
      <c r="P30" s="2" t="str">
        <f>HYPERLINK("https://www.solarquotes.com.au/inverters/goodwe-review.html","Here")</f>
        <v>Here</v>
      </c>
      <c r="Q30" s="2" t="str">
        <f>HYPERLINK("https://hypervolt.co.uk/home-charging","Here")</f>
        <v>Here</v>
      </c>
      <c r="R30" s="2" t="str">
        <f>HYPERLINK("https://jetcharge.com.au/solutions/chargemate/","Here")</f>
        <v>Here</v>
      </c>
      <c r="S30" s="2" t="str">
        <f>HYPERLINK("https://www.keba.com/en/emobility/products/product-overview/product-overview","Here")</f>
        <v>Here</v>
      </c>
      <c r="T30" s="2" t="str">
        <f>HYPERLINK("https://www.keba.com/en/emobility/products/product-overview/product-overview","Here")</f>
        <v>Here</v>
      </c>
      <c r="U30" s="2" t="str">
        <f>HYPERLINK("https://www.keba.com/en/emobility/products/product-overview/product-overview","Here")</f>
        <v>Here</v>
      </c>
      <c r="V30" s="2" t="str">
        <f>HYPERLINK("https://myenergi.com/","Here")</f>
        <v>Here</v>
      </c>
      <c r="W30" s="2" t="str">
        <f>HYPERLINK("https://ocularcharging.com.au/ocular-iq/","Here")</f>
        <v>Here</v>
      </c>
      <c r="X30" s="2" t="str">
        <f>HYPERLINK("https://ocularcharging.com.au/ocular-iq/","Here")</f>
        <v>Here</v>
      </c>
      <c r="Y30" s="2" t="str">
        <f>HYPERLINK("https://e-mobility.scame.com/en","Here")</f>
        <v>Here</v>
      </c>
      <c r="Z30" s="2" t="str">
        <f>HYPERLINK("https://www.solarquotes.com.au/inverters/schneider-electric-review.html","Here")</f>
        <v>Here</v>
      </c>
      <c r="AA30" s="2" t="str">
        <f>HYPERLINK("https://www.solarquotes.com.au/inverters/sma-review.html","Here")</f>
        <v>Here</v>
      </c>
      <c r="AB30" s="2" t="str">
        <f>HYPERLINK("https://www.smappee.com/","Here")</f>
        <v>Here</v>
      </c>
      <c r="AC30" s="2" t="str">
        <f>HYPERLINK("https://www.solarquotes.com.au/inverters/solaredge-review.html","Here")</f>
        <v>Here</v>
      </c>
      <c r="AD30" s="2" t="str">
        <f>HYPERLINK("https://www.solisenergy.com.au/","Here")</f>
        <v>Here</v>
      </c>
      <c r="AE30" s="2" t="str">
        <f>HYPERLINK("https://www.solarquotes.com.au/inverters/soltaro-review.html","Here")</f>
        <v>Here</v>
      </c>
      <c r="AF30" s="2" t="str">
        <f>HYPERLINK("https://teltonika-energy.com/","Here")</f>
        <v>Here</v>
      </c>
      <c r="AG30" s="2" t="str">
        <f>HYPERLINK("https://www.tesla.com/en_AU/support/home-charging-installation/wall-connector","Here")</f>
        <v>Here</v>
      </c>
      <c r="AH30" s="2" t="str">
        <f>HYPERLINK("https://www.solarquotes.com.au/inverters/victron-energy-review.html","Here")</f>
        <v>Here</v>
      </c>
      <c r="AI30" s="2" t="str">
        <f>HYPERLINK("https://wallbox.com/en_au/","Here")</f>
        <v>Here</v>
      </c>
      <c r="AJ30" s="2" t="str">
        <f>HYPERLINK("https://wallbox.com/en_au/","Here")</f>
        <v>Here</v>
      </c>
      <c r="AK30" s="2" t="str">
        <f>HYPERLINK("https://www.zjbenyswitch.com/EV-Charger-731-1.html","Here")</f>
        <v>Here</v>
      </c>
    </row>
  </sheetData>
  <sheetProtection formatCells="0" formatColumns="0" formatRows="0" insertColumns="0" insertRows="0" insertHyperlinks="0" deleteColumns="0" deleteRows="0" sort="0" autoFilter="0" pivotTables="0"/>
  <hyperlinks>
    <hyperlink ref="B1" r:id="rId1" tooltip="Latest version here" display="Latest version here" xr:uid="{00000000-0004-0000-0000-000000000000}"/>
    <hyperlink ref="B28" r:id="rId2" tooltip="Yes" display="Yes" xr:uid="{00000000-0004-0000-0000-000001000000}"/>
    <hyperlink ref="C28" r:id="rId3" tooltip="Yes" display="Yes" xr:uid="{00000000-0004-0000-0000-000002000000}"/>
    <hyperlink ref="D28" r:id="rId4" tooltip="Yes" display="Yes" xr:uid="{00000000-0004-0000-0000-000003000000}"/>
    <hyperlink ref="E28" r:id="rId5" tooltip="Yes" display="Yes" xr:uid="{00000000-0004-0000-0000-000004000000}"/>
    <hyperlink ref="F28" r:id="rId6" tooltip="Yes" display="Yes" xr:uid="{00000000-0004-0000-0000-000005000000}"/>
    <hyperlink ref="G28" r:id="rId7" tooltip="Yes" display="Yes" xr:uid="{00000000-0004-0000-0000-000006000000}"/>
    <hyperlink ref="H28" r:id="rId8" tooltip="Yes" display="Yes" xr:uid="{00000000-0004-0000-0000-000007000000}"/>
    <hyperlink ref="I28" r:id="rId9" tooltip="Yes" display="Yes" xr:uid="{00000000-0004-0000-0000-000008000000}"/>
    <hyperlink ref="J28" r:id="rId10" tooltip="Yes" display="Yes" xr:uid="{00000000-0004-0000-0000-000009000000}"/>
    <hyperlink ref="K28" r:id="rId11" tooltip="Yes" display="Yes" xr:uid="{00000000-0004-0000-0000-00000A000000}"/>
    <hyperlink ref="L28" r:id="rId12" tooltip="Yes" display="Yes" xr:uid="{00000000-0004-0000-0000-00000B000000}"/>
    <hyperlink ref="M28" r:id="rId13" tooltip="Yes" display="Yes" xr:uid="{00000000-0004-0000-0000-00000C000000}"/>
    <hyperlink ref="N28" r:id="rId14" tooltip="Yes" display="Yes" xr:uid="{00000000-0004-0000-0000-00000D000000}"/>
    <hyperlink ref="O28" r:id="rId15" tooltip="Yes" display="Yes" xr:uid="{00000000-0004-0000-0000-00000E000000}"/>
    <hyperlink ref="P28" r:id="rId16" tooltip="Yes" display="Yes" xr:uid="{00000000-0004-0000-0000-00000F000000}"/>
    <hyperlink ref="Q28" r:id="rId17" tooltip="Yes" display="Yes" xr:uid="{00000000-0004-0000-0000-000010000000}"/>
    <hyperlink ref="R28" r:id="rId18" tooltip="Yes" display="Yes" xr:uid="{00000000-0004-0000-0000-000011000000}"/>
    <hyperlink ref="S28" r:id="rId19" tooltip="Yes" display="Yes" xr:uid="{00000000-0004-0000-0000-000012000000}"/>
    <hyperlink ref="T28" r:id="rId20" tooltip="Yes" display="Yes" xr:uid="{00000000-0004-0000-0000-000013000000}"/>
    <hyperlink ref="U28" r:id="rId21" tooltip="Yes" display="Yes" xr:uid="{00000000-0004-0000-0000-000014000000}"/>
    <hyperlink ref="V28" r:id="rId22" tooltip="Yes" display="Yes" xr:uid="{00000000-0004-0000-0000-000015000000}"/>
    <hyperlink ref="W28" r:id="rId23" tooltip="Yes" display="Yes" xr:uid="{00000000-0004-0000-0000-000016000000}"/>
    <hyperlink ref="X28" r:id="rId24" tooltip="Yes" display="Yes" xr:uid="{00000000-0004-0000-0000-000017000000}"/>
    <hyperlink ref="Y28" r:id="rId25" tooltip="Yes" display="Yes" xr:uid="{00000000-0004-0000-0000-000018000000}"/>
    <hyperlink ref="Z28" r:id="rId26" tooltip="Yes" display="Yes" xr:uid="{00000000-0004-0000-0000-000019000000}"/>
    <hyperlink ref="AA28" r:id="rId27" tooltip="Yes" display="Yes" xr:uid="{00000000-0004-0000-0000-00001A000000}"/>
    <hyperlink ref="AB28" r:id="rId28" tooltip="Yes" display="Yes" xr:uid="{00000000-0004-0000-0000-00001B000000}"/>
    <hyperlink ref="AC28" r:id="rId29" tooltip="Yes" display="Yes" xr:uid="{00000000-0004-0000-0000-00001C000000}"/>
    <hyperlink ref="AD28" r:id="rId30" tooltip="Yes" display="Yes" xr:uid="{00000000-0004-0000-0000-00001D000000}"/>
    <hyperlink ref="AE28" r:id="rId31" tooltip="Yes" display="Yes" xr:uid="{00000000-0004-0000-0000-00001E000000}"/>
    <hyperlink ref="AF28" r:id="rId32" tooltip="Yes" display="Yes" xr:uid="{00000000-0004-0000-0000-00001F000000}"/>
    <hyperlink ref="AG28" r:id="rId33" tooltip="Yes" display="Yes" xr:uid="{00000000-0004-0000-0000-000020000000}"/>
    <hyperlink ref="AH28" r:id="rId34" tooltip="Yes" display="Yes" xr:uid="{00000000-0004-0000-0000-000021000000}"/>
    <hyperlink ref="AI28" r:id="rId35" tooltip="Yes" display="Yes" xr:uid="{00000000-0004-0000-0000-000022000000}"/>
    <hyperlink ref="AJ28" r:id="rId36" tooltip="Yes" display="Yes" xr:uid="{00000000-0004-0000-0000-000023000000}"/>
    <hyperlink ref="AK28" r:id="rId37" tooltip="Yes" display="Yes" xr:uid="{00000000-0004-0000-0000-000024000000}"/>
    <hyperlink ref="B29" r:id="rId38" tooltip="Yes" display="Yes" xr:uid="{00000000-0004-0000-0000-000025000000}"/>
    <hyperlink ref="C29" r:id="rId39" tooltip="Yes" display="Yes" xr:uid="{00000000-0004-0000-0000-000026000000}"/>
    <hyperlink ref="D29" r:id="rId40" tooltip="Yes" display="Yes" xr:uid="{00000000-0004-0000-0000-000027000000}"/>
    <hyperlink ref="E29" r:id="rId41" tooltip="Yes" display="Yes" xr:uid="{00000000-0004-0000-0000-000028000000}"/>
    <hyperlink ref="F29" r:id="rId42" tooltip="Yes" display="Yes" xr:uid="{00000000-0004-0000-0000-000029000000}"/>
    <hyperlink ref="G29" r:id="rId43" tooltip="Yes" display="Yes" xr:uid="{00000000-0004-0000-0000-00002A000000}"/>
    <hyperlink ref="H29" r:id="rId44" tooltip="Yes" display="Yes" xr:uid="{00000000-0004-0000-0000-00002B000000}"/>
    <hyperlink ref="K29" r:id="rId45" tooltip="Yes" display="Yes" xr:uid="{00000000-0004-0000-0000-00002C000000}"/>
    <hyperlink ref="L29" r:id="rId46" tooltip="Yes" display="Yes" xr:uid="{00000000-0004-0000-0000-00002D000000}"/>
    <hyperlink ref="M29" r:id="rId47" tooltip="Yes" display="Yes" xr:uid="{00000000-0004-0000-0000-00002E000000}"/>
    <hyperlink ref="N29" r:id="rId48" tooltip="Yes" display="Yes" xr:uid="{00000000-0004-0000-0000-00002F000000}"/>
    <hyperlink ref="O29" r:id="rId49" tooltip="Yes" display="Yes" xr:uid="{00000000-0004-0000-0000-000030000000}"/>
    <hyperlink ref="P29" r:id="rId50" tooltip="Yes" display="Yes" xr:uid="{00000000-0004-0000-0000-000031000000}"/>
    <hyperlink ref="Z29" r:id="rId51" tooltip="Yes" display="Yes" xr:uid="{00000000-0004-0000-0000-000032000000}"/>
    <hyperlink ref="AA29" r:id="rId52" tooltip="Yes" display="Yes" xr:uid="{00000000-0004-0000-0000-000033000000}"/>
    <hyperlink ref="AE29" r:id="rId53" tooltip="Yes" display="Yes" xr:uid="{00000000-0004-0000-0000-000034000000}"/>
    <hyperlink ref="AG29" r:id="rId54" tooltip="Yes" display="Yes" xr:uid="{00000000-0004-0000-0000-000035000000}"/>
    <hyperlink ref="AH29" r:id="rId55" tooltip="Yes" display="Yes" xr:uid="{00000000-0004-0000-0000-000036000000}"/>
    <hyperlink ref="AK29" r:id="rId56" tooltip="Yes" display="Yes" xr:uid="{00000000-0004-0000-0000-000037000000}"/>
    <hyperlink ref="B30" r:id="rId57" tooltip="Here" display="Here" xr:uid="{00000000-0004-0000-0000-000038000000}"/>
    <hyperlink ref="C30" r:id="rId58" tooltip="Here" display="Here" xr:uid="{00000000-0004-0000-0000-000039000000}"/>
    <hyperlink ref="D30" r:id="rId59" tooltip="Here" display="Here" xr:uid="{00000000-0004-0000-0000-00003A000000}"/>
    <hyperlink ref="E30" r:id="rId60" tooltip="Here" display="Here" xr:uid="{00000000-0004-0000-0000-00003B000000}"/>
    <hyperlink ref="F30" r:id="rId61" tooltip="Here" display="Here" xr:uid="{00000000-0004-0000-0000-00003C000000}"/>
    <hyperlink ref="G30" r:id="rId62" tooltip="Here" display="Here" xr:uid="{00000000-0004-0000-0000-00003D000000}"/>
    <hyperlink ref="H30" r:id="rId63" tooltip="Here" display="Here" xr:uid="{00000000-0004-0000-0000-00003E000000}"/>
    <hyperlink ref="I30" r:id="rId64" tooltip="Here" display="Here" xr:uid="{00000000-0004-0000-0000-00003F000000}"/>
    <hyperlink ref="J30" r:id="rId65" tooltip="Here" display="Here" xr:uid="{00000000-0004-0000-0000-000040000000}"/>
    <hyperlink ref="K30" r:id="rId66" tooltip="Here" display="Here" xr:uid="{00000000-0004-0000-0000-000041000000}"/>
    <hyperlink ref="L30" r:id="rId67" tooltip="Here" display="Here" xr:uid="{00000000-0004-0000-0000-000042000000}"/>
    <hyperlink ref="M30" r:id="rId68" tooltip="Here" display="Here" xr:uid="{00000000-0004-0000-0000-000043000000}"/>
    <hyperlink ref="N30" r:id="rId69" tooltip="Here" display="Here" xr:uid="{00000000-0004-0000-0000-000044000000}"/>
    <hyperlink ref="O30" r:id="rId70" tooltip="Here" display="Here" xr:uid="{00000000-0004-0000-0000-000045000000}"/>
    <hyperlink ref="P30" r:id="rId71" tooltip="Here" display="Here" xr:uid="{00000000-0004-0000-0000-000046000000}"/>
    <hyperlink ref="Q30" r:id="rId72" tooltip="Here" display="Here" xr:uid="{00000000-0004-0000-0000-000047000000}"/>
    <hyperlink ref="R30" r:id="rId73" tooltip="Here" display="Here" xr:uid="{00000000-0004-0000-0000-000048000000}"/>
    <hyperlink ref="S30" r:id="rId74" tooltip="Here" display="Here" xr:uid="{00000000-0004-0000-0000-000049000000}"/>
    <hyperlink ref="T30" r:id="rId75" tooltip="Here" display="Here" xr:uid="{00000000-0004-0000-0000-00004A000000}"/>
    <hyperlink ref="U30" r:id="rId76" tooltip="Here" display="Here" xr:uid="{00000000-0004-0000-0000-00004B000000}"/>
    <hyperlink ref="V30" r:id="rId77" tooltip="Here" display="Here" xr:uid="{00000000-0004-0000-0000-00004C000000}"/>
    <hyperlink ref="W30" r:id="rId78" tooltip="Here" display="Here" xr:uid="{00000000-0004-0000-0000-00004D000000}"/>
    <hyperlink ref="X30" r:id="rId79" tooltip="Here" display="Here" xr:uid="{00000000-0004-0000-0000-00004E000000}"/>
    <hyperlink ref="Y30" r:id="rId80" tooltip="Here" display="Here" xr:uid="{00000000-0004-0000-0000-00004F000000}"/>
    <hyperlink ref="Z30" r:id="rId81" tooltip="Here" display="Here" xr:uid="{00000000-0004-0000-0000-000050000000}"/>
    <hyperlink ref="AA30" r:id="rId82" tooltip="Here" display="Here" xr:uid="{00000000-0004-0000-0000-000051000000}"/>
    <hyperlink ref="AB30" r:id="rId83" tooltip="Here" display="Here" xr:uid="{00000000-0004-0000-0000-000052000000}"/>
    <hyperlink ref="AC30" r:id="rId84" tooltip="Here" display="Here" xr:uid="{00000000-0004-0000-0000-000053000000}"/>
    <hyperlink ref="AD30" r:id="rId85" tooltip="Here" display="Here" xr:uid="{00000000-0004-0000-0000-000054000000}"/>
    <hyperlink ref="AE30" r:id="rId86" tooltip="Here" display="Here" xr:uid="{00000000-0004-0000-0000-000055000000}"/>
    <hyperlink ref="AF30" r:id="rId87" tooltip="Here" display="Here" xr:uid="{00000000-0004-0000-0000-000056000000}"/>
    <hyperlink ref="AG30" r:id="rId88" tooltip="Here" display="Here" xr:uid="{00000000-0004-0000-0000-000057000000}"/>
    <hyperlink ref="AH30" r:id="rId89" tooltip="Here" display="Here" xr:uid="{00000000-0004-0000-0000-000058000000}"/>
    <hyperlink ref="AI30" r:id="rId90" tooltip="Here" display="Here" xr:uid="{00000000-0004-0000-0000-000059000000}"/>
    <hyperlink ref="AJ30" r:id="rId91" tooltip="Here" display="Here" xr:uid="{00000000-0004-0000-0000-00005A000000}"/>
    <hyperlink ref="AK30" r:id="rId92" tooltip="Here" display="Here" xr:uid="{00000000-0004-0000-0000-00005B000000}"/>
  </hyperlinks>
  <pageMargins left="0.7" right="0.7" top="0.75" bottom="0.75" header="0.3" footer="0.3"/>
  <drawing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Cormac Farrell</cp:lastModifiedBy>
  <dcterms:created xsi:type="dcterms:W3CDTF">2024-01-07T12:19:31Z</dcterms:created>
  <dcterms:modified xsi:type="dcterms:W3CDTF">2024-01-07T12:20:21Z</dcterms:modified>
  <cp:category/>
</cp:coreProperties>
</file>